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икация на 01.02.2023" sheetId="1" r:id="rId1"/>
    <sheet name="штатное на 01.02.2023" sheetId="2" r:id="rId2"/>
  </sheets>
  <definedNames>
    <definedName name="_xlnm.Print_Area" localSheetId="1">'штатное на 01.02.2023'!$A$1:$N$29</definedName>
  </definedNames>
  <calcPr fullCalcOnLoad="1"/>
</workbook>
</file>

<file path=xl/sharedStrings.xml><?xml version="1.0" encoding="utf-8"?>
<sst xmlns="http://schemas.openxmlformats.org/spreadsheetml/2006/main" count="158" uniqueCount="118">
  <si>
    <t>в</t>
  </si>
  <si>
    <t>Унифицированная форма № Т - 3</t>
  </si>
  <si>
    <t>Код</t>
  </si>
  <si>
    <t>Форма по ОКУД</t>
  </si>
  <si>
    <t>0301017</t>
  </si>
  <si>
    <t>по ОКПО</t>
  </si>
  <si>
    <t>№ документа</t>
  </si>
  <si>
    <t>Дата</t>
  </si>
  <si>
    <t>единиц</t>
  </si>
  <si>
    <t>с месячным фондом заработной платы</t>
  </si>
  <si>
    <t xml:space="preserve"> рублей</t>
  </si>
  <si>
    <t>Базовый</t>
  </si>
  <si>
    <t>Попра-</t>
  </si>
  <si>
    <t>Долж-</t>
  </si>
  <si>
    <t>Выплаты компенсационного характера</t>
  </si>
  <si>
    <t>№</t>
  </si>
  <si>
    <t>К-</t>
  </si>
  <si>
    <t>вочный</t>
  </si>
  <si>
    <t>ностной</t>
  </si>
  <si>
    <t>Надбав.</t>
  </si>
  <si>
    <t>Всего</t>
  </si>
  <si>
    <t>п/</t>
  </si>
  <si>
    <t>Д о л ж н о с т ь</t>
  </si>
  <si>
    <t>коэф-</t>
  </si>
  <si>
    <t>оклад</t>
  </si>
  <si>
    <t>за раб.</t>
  </si>
  <si>
    <t>Итого</t>
  </si>
  <si>
    <t xml:space="preserve">в </t>
  </si>
  <si>
    <t>п</t>
  </si>
  <si>
    <t>во</t>
  </si>
  <si>
    <t>фициент</t>
  </si>
  <si>
    <t>(тарифная</t>
  </si>
  <si>
    <t>в Южных</t>
  </si>
  <si>
    <t>месяц</t>
  </si>
  <si>
    <t>год</t>
  </si>
  <si>
    <t>ставка)</t>
  </si>
  <si>
    <t>р-нах</t>
  </si>
  <si>
    <t>ед.</t>
  </si>
  <si>
    <t>работы</t>
  </si>
  <si>
    <t xml:space="preserve">УТВЕРЖДАЮ </t>
  </si>
  <si>
    <t>ТАРИФИКАЦИОННЫЙ      СПИСОК</t>
  </si>
  <si>
    <t>Образова-</t>
  </si>
  <si>
    <t>Фамилия,</t>
  </si>
  <si>
    <t>ние,наиме-</t>
  </si>
  <si>
    <t>Район-</t>
  </si>
  <si>
    <t>п.</t>
  </si>
  <si>
    <t>Имя,</t>
  </si>
  <si>
    <t>нование</t>
  </si>
  <si>
    <t>ный</t>
  </si>
  <si>
    <t>Южн. р-оны</t>
  </si>
  <si>
    <t>Отчество</t>
  </si>
  <si>
    <t>коэф.</t>
  </si>
  <si>
    <t>Ирк.об.</t>
  </si>
  <si>
    <t>Наменование</t>
  </si>
  <si>
    <t>документа</t>
  </si>
  <si>
    <t>об образовании</t>
  </si>
  <si>
    <t>учебного</t>
  </si>
  <si>
    <t>учреждения</t>
  </si>
  <si>
    <t>дата выдачи</t>
  </si>
  <si>
    <t>Образов-е</t>
  </si>
  <si>
    <t xml:space="preserve">Стаж </t>
  </si>
  <si>
    <t>Должность</t>
  </si>
  <si>
    <t>сумма</t>
  </si>
  <si>
    <t>Стаж работа</t>
  </si>
  <si>
    <t>установл.</t>
  </si>
  <si>
    <t>минимальн</t>
  </si>
  <si>
    <t>( МО)</t>
  </si>
  <si>
    <t>Всего:</t>
  </si>
  <si>
    <t>долж-</t>
  </si>
  <si>
    <t>Район.</t>
  </si>
  <si>
    <t xml:space="preserve">стоимость бала </t>
  </si>
  <si>
    <t>кол-во балов</t>
  </si>
  <si>
    <t>Руководители:</t>
  </si>
  <si>
    <t>денежный вес одного балла</t>
  </si>
  <si>
    <t>количество баллов</t>
  </si>
  <si>
    <t>итого стимулирующих</t>
  </si>
  <si>
    <t>Выплаты стимулирующего характера</t>
  </si>
  <si>
    <t xml:space="preserve">Утверждена Постановлением Госкомстата </t>
  </si>
  <si>
    <t>России от 05.01.2004г. № 1</t>
  </si>
  <si>
    <t xml:space="preserve">ШТАТНОЕ РАСПИСАНИЕ </t>
  </si>
  <si>
    <t xml:space="preserve">Руководители </t>
  </si>
  <si>
    <t xml:space="preserve">Главный бухгалтер </t>
  </si>
  <si>
    <t>Фонд стимулирующих выплат в месяц</t>
  </si>
  <si>
    <t>Фонд стимулирующих выплат в год</t>
  </si>
  <si>
    <t>руб.</t>
  </si>
  <si>
    <t>кол. ставок</t>
  </si>
  <si>
    <t>Экономист 1 кат.</t>
  </si>
  <si>
    <t>Гл.бухгалтер                                                                                                                                                         _____________//</t>
  </si>
  <si>
    <t xml:space="preserve">Утверждаю </t>
  </si>
  <si>
    <t>Согласовано:</t>
  </si>
  <si>
    <t>директор</t>
  </si>
  <si>
    <t>зав. Библиотекой</t>
  </si>
  <si>
    <t>МКУК КДЦ Червянского муниципального образования</t>
  </si>
  <si>
    <r>
      <t>Наименование учреждения:</t>
    </r>
    <r>
      <rPr>
        <b/>
        <sz val="12"/>
        <color indexed="8"/>
        <rFont val="Times New Roman"/>
        <family val="1"/>
      </rPr>
      <t xml:space="preserve"> М</t>
    </r>
    <r>
      <rPr>
        <b/>
        <u val="single"/>
        <sz val="12"/>
        <color indexed="8"/>
        <rFont val="Times New Roman"/>
        <family val="1"/>
      </rPr>
      <t xml:space="preserve">униципальное казенное  учреждение культуры "Культурно - досуговый центр" </t>
    </r>
  </si>
  <si>
    <r>
      <t xml:space="preserve">Место нахождения и адрес: </t>
    </r>
    <r>
      <rPr>
        <b/>
        <u val="single"/>
        <sz val="12"/>
        <color indexed="8"/>
        <rFont val="Times New Roman"/>
        <family val="1"/>
      </rPr>
      <t>665548, РОССИЯ, Иркутская область, Червянка, ул. Школьная 8</t>
    </r>
  </si>
  <si>
    <t>Глава администрации Червянского муниципального образования</t>
  </si>
  <si>
    <t>_____________________  А.С.Рукосуев</t>
  </si>
  <si>
    <t>Директор МКУК "КДЦ"                                                                                            ____________/ /</t>
  </si>
  <si>
    <t xml:space="preserve">                                                                                                                                       _______________//</t>
  </si>
  <si>
    <t>Директор</t>
  </si>
  <si>
    <t>Директор МКУК "КДЦ"</t>
  </si>
  <si>
    <t>Червянского муниципального образования</t>
  </si>
  <si>
    <t>_________________________С.В.Давыдова</t>
  </si>
  <si>
    <t xml:space="preserve">Глава администрации </t>
  </si>
  <si>
    <t>Червянского МО</t>
  </si>
  <si>
    <t>А.С.Рукосуев</t>
  </si>
  <si>
    <t>Муниципальное казенное Учреждение культуры  "Культурно - досуговый центр"</t>
  </si>
  <si>
    <t>С.В.Давыдова</t>
  </si>
  <si>
    <t>Коэффициент кратности  для директора</t>
  </si>
  <si>
    <t>ден. Вес.</t>
  </si>
  <si>
    <t>фонд без стимул.</t>
  </si>
  <si>
    <t>фонд стимулир.</t>
  </si>
  <si>
    <t>кол-во баллов для расчета 10</t>
  </si>
  <si>
    <t>% стимулирки 45</t>
  </si>
  <si>
    <t>распределить 6,07 балла</t>
  </si>
  <si>
    <t>работников клубной системы с 1 января  2023 года</t>
  </si>
  <si>
    <t>с 01 января 2023 года</t>
  </si>
  <si>
    <t>культ. Организатор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</si>
</sst>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#,##0.0"/>
    <numFmt numFmtId="190" formatCode="0.0"/>
    <numFmt numFmtId="191" formatCode="0.000"/>
    <numFmt numFmtId="192" formatCode="0.00_ ;[Red]\-0.00\ "/>
    <numFmt numFmtId="193" formatCode="#,##0.00_ ;[Red]\-#,##0.00\ "/>
    <numFmt numFmtId="194" formatCode="#,##0.000"/>
    <numFmt numFmtId="195" formatCode="#,##0.00_ ;\-#,##0.00\ 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%"/>
    <numFmt numFmtId="202" formatCode="0.0000"/>
    <numFmt numFmtId="203" formatCode="0.00000"/>
    <numFmt numFmtId="204" formatCode="0.000000"/>
    <numFmt numFmtId="205" formatCode="[$-FC19]d\ mmmm\ yyyy\ &quot;г.&quot;"/>
  </numFmts>
  <fonts count="5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4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0" borderId="7" applyNumberFormat="0" applyAlignment="0" applyProtection="0"/>
    <xf numFmtId="0" fontId="1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4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6" fillId="0" borderId="0" xfId="53" applyNumberFormat="1" applyFont="1" applyAlignment="1">
      <alignment vertical="center"/>
      <protection/>
    </xf>
    <xf numFmtId="0" fontId="6" fillId="0" borderId="0" xfId="53" applyFont="1">
      <alignment/>
      <protection/>
    </xf>
    <xf numFmtId="49" fontId="7" fillId="0" borderId="0" xfId="53" applyNumberFormat="1" applyFont="1" applyAlignment="1">
      <alignment horizontal="right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2" fontId="7" fillId="0" borderId="0" xfId="53" applyNumberFormat="1" applyFont="1" applyAlignment="1">
      <alignment horizontal="right" vertical="center"/>
      <protection/>
    </xf>
    <xf numFmtId="2" fontId="7" fillId="0" borderId="0" xfId="53" applyNumberFormat="1" applyFont="1" applyAlignment="1">
      <alignment vertical="center"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left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8" fillId="0" borderId="0" xfId="0" applyNumberFormat="1" applyFont="1" applyAlignment="1">
      <alignment horizontal="right" vertical="center"/>
    </xf>
    <xf numFmtId="2" fontId="12" fillId="25" borderId="0" xfId="0" applyNumberFormat="1" applyFont="1" applyFill="1" applyBorder="1" applyAlignment="1" quotePrefix="1">
      <alignment horizontal="left" vertical="center"/>
    </xf>
    <xf numFmtId="189" fontId="11" fillId="2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3" fillId="0" borderId="0" xfId="53">
      <alignment/>
      <protection/>
    </xf>
    <xf numFmtId="0" fontId="2" fillId="0" borderId="0" xfId="53" applyFont="1" applyAlignment="1">
      <alignment horizontal="left" vertical="center"/>
      <protection/>
    </xf>
    <xf numFmtId="0" fontId="3" fillId="0" borderId="0" xfId="53" applyBorder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49" fontId="2" fillId="0" borderId="0" xfId="53" applyNumberFormat="1" applyFont="1" applyAlignment="1" quotePrefix="1">
      <alignment horizontal="right" vertical="center"/>
      <protection/>
    </xf>
    <xf numFmtId="0" fontId="2" fillId="0" borderId="0" xfId="0" applyFont="1" applyAlignment="1">
      <alignment horizontal="left" vertical="center"/>
    </xf>
    <xf numFmtId="4" fontId="15" fillId="0" borderId="0" xfId="53" applyNumberFormat="1" applyFont="1" applyBorder="1" applyAlignment="1">
      <alignment horizontal="right"/>
      <protection/>
    </xf>
    <xf numFmtId="189" fontId="11" fillId="2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0" fillId="0" borderId="0" xfId="53" applyNumberFormat="1" applyFont="1" applyAlignment="1">
      <alignment vertical="center"/>
      <protection/>
    </xf>
    <xf numFmtId="0" fontId="7" fillId="0" borderId="10" xfId="0" applyFont="1" applyBorder="1" applyAlignment="1">
      <alignment horizontal="center" vertical="center"/>
    </xf>
    <xf numFmtId="188" fontId="8" fillId="0" borderId="0" xfId="53" applyNumberFormat="1" applyFont="1" applyAlignment="1" quotePrefix="1">
      <alignment vertical="center" wrapText="1"/>
      <protection/>
    </xf>
    <xf numFmtId="2" fontId="1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9" fontId="20" fillId="0" borderId="15" xfId="0" applyNumberFormat="1" applyFont="1" applyBorder="1" applyAlignment="1">
      <alignment horizontal="center"/>
    </xf>
    <xf numFmtId="9" fontId="20" fillId="0" borderId="14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9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" fillId="0" borderId="0" xfId="53" applyNumberFormat="1" applyFont="1" applyAlignment="1">
      <alignment horizontal="left" vertical="center"/>
      <protection/>
    </xf>
    <xf numFmtId="0" fontId="20" fillId="0" borderId="10" xfId="0" applyFont="1" applyBorder="1" applyAlignment="1">
      <alignment horizontal="center" wrapText="1"/>
    </xf>
    <xf numFmtId="49" fontId="2" fillId="0" borderId="0" xfId="53" applyNumberFormat="1" applyFont="1" applyAlignment="1">
      <alignment vertical="center"/>
      <protection/>
    </xf>
    <xf numFmtId="14" fontId="7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right" vertical="center"/>
    </xf>
    <xf numFmtId="2" fontId="12" fillId="25" borderId="0" xfId="0" applyNumberFormat="1" applyFont="1" applyFill="1" applyBorder="1" applyAlignment="1">
      <alignment horizontal="center" vertical="center"/>
    </xf>
    <xf numFmtId="0" fontId="24" fillId="0" borderId="10" xfId="53" applyFont="1" applyBorder="1" applyAlignment="1">
      <alignment horizontal="left"/>
      <protection/>
    </xf>
    <xf numFmtId="0" fontId="20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 quotePrefix="1">
      <alignment horizontal="center"/>
    </xf>
    <xf numFmtId="0" fontId="25" fillId="0" borderId="17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 quotePrefix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9" fontId="25" fillId="0" borderId="14" xfId="0" applyNumberFormat="1" applyFont="1" applyBorder="1" applyAlignment="1">
      <alignment horizontal="center"/>
    </xf>
    <xf numFmtId="0" fontId="26" fillId="0" borderId="14" xfId="53" applyFont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186" fontId="27" fillId="0" borderId="10" xfId="43" applyFont="1" applyBorder="1" applyAlignment="1">
      <alignment horizontal="left"/>
    </xf>
    <xf numFmtId="0" fontId="26" fillId="0" borderId="10" xfId="53" applyNumberFormat="1" applyFont="1" applyBorder="1" applyAlignment="1">
      <alignment horizontal="center"/>
      <protection/>
    </xf>
    <xf numFmtId="4" fontId="26" fillId="0" borderId="10" xfId="53" applyNumberFormat="1" applyFont="1" applyBorder="1" applyAlignment="1">
      <alignment horizontal="center"/>
      <protection/>
    </xf>
    <xf numFmtId="0" fontId="26" fillId="0" borderId="10" xfId="53" applyFont="1" applyBorder="1">
      <alignment/>
      <protection/>
    </xf>
    <xf numFmtId="4" fontId="25" fillId="0" borderId="10" xfId="53" applyNumberFormat="1" applyFont="1" applyBorder="1" applyAlignment="1">
      <alignment horizontal="right" vertical="center"/>
      <protection/>
    </xf>
    <xf numFmtId="4" fontId="25" fillId="0" borderId="10" xfId="0" applyNumberFormat="1" applyFont="1" applyBorder="1" applyAlignment="1">
      <alignment horizontal="right"/>
    </xf>
    <xf numFmtId="0" fontId="24" fillId="0" borderId="10" xfId="53" applyFont="1" applyBorder="1">
      <alignment/>
      <protection/>
    </xf>
    <xf numFmtId="0" fontId="26" fillId="0" borderId="10" xfId="53" applyNumberFormat="1" applyFont="1" applyBorder="1" applyAlignment="1">
      <alignment horizontal="center" vertical="center"/>
      <protection/>
    </xf>
    <xf numFmtId="0" fontId="26" fillId="0" borderId="10" xfId="53" applyFont="1" applyBorder="1" applyAlignment="1">
      <alignment wrapText="1"/>
      <protection/>
    </xf>
    <xf numFmtId="2" fontId="24" fillId="0" borderId="10" xfId="53" applyNumberFormat="1" applyFont="1" applyBorder="1" applyAlignment="1">
      <alignment horizontal="center"/>
      <protection/>
    </xf>
    <xf numFmtId="2" fontId="24" fillId="0" borderId="10" xfId="53" applyNumberFormat="1" applyFont="1" applyBorder="1" applyAlignment="1">
      <alignment horizontal="right"/>
      <protection/>
    </xf>
    <xf numFmtId="190" fontId="24" fillId="0" borderId="10" xfId="53" applyNumberFormat="1" applyFont="1" applyBorder="1" applyAlignment="1">
      <alignment horizontal="right"/>
      <protection/>
    </xf>
    <xf numFmtId="0" fontId="19" fillId="0" borderId="0" xfId="0" applyFont="1" applyAlignment="1">
      <alignment horizontal="left" vertical="center"/>
    </xf>
    <xf numFmtId="2" fontId="7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 vertical="center"/>
    </xf>
    <xf numFmtId="0" fontId="2" fillId="0" borderId="0" xfId="53" applyFont="1" applyAlignment="1">
      <alignment horizontal="left" vertical="center"/>
      <protection/>
    </xf>
    <xf numFmtId="0" fontId="2" fillId="0" borderId="0" xfId="0" applyFont="1" applyAlignment="1">
      <alignment vertical="center"/>
    </xf>
    <xf numFmtId="9" fontId="2" fillId="0" borderId="0" xfId="58" applyFont="1" applyAlignment="1">
      <alignment horizontal="left" vertical="center"/>
    </xf>
    <xf numFmtId="2" fontId="2" fillId="0" borderId="0" xfId="53" applyNumberFormat="1" applyFont="1" applyAlignment="1">
      <alignment horizontal="left" vertical="center"/>
      <protection/>
    </xf>
    <xf numFmtId="0" fontId="20" fillId="0" borderId="0" xfId="0" applyFont="1" applyAlignment="1">
      <alignment/>
    </xf>
    <xf numFmtId="0" fontId="24" fillId="0" borderId="0" xfId="53" applyFont="1" applyBorder="1">
      <alignment/>
      <protection/>
    </xf>
    <xf numFmtId="0" fontId="20" fillId="26" borderId="10" xfId="0" applyFont="1" applyFill="1" applyBorder="1" applyAlignment="1">
      <alignment horizontal="center" wrapText="1"/>
    </xf>
    <xf numFmtId="4" fontId="23" fillId="0" borderId="10" xfId="0" applyNumberFormat="1" applyFont="1" applyBorder="1" applyAlignment="1">
      <alignment horizontal="right"/>
    </xf>
    <xf numFmtId="0" fontId="26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2" fontId="20" fillId="27" borderId="0" xfId="0" applyNumberFormat="1" applyFont="1" applyFill="1" applyAlignment="1">
      <alignment/>
    </xf>
    <xf numFmtId="0" fontId="20" fillId="27" borderId="0" xfId="0" applyFont="1" applyFill="1" applyAlignment="1">
      <alignment/>
    </xf>
    <xf numFmtId="0" fontId="20" fillId="28" borderId="0" xfId="0" applyFont="1" applyFill="1" applyAlignment="1">
      <alignment/>
    </xf>
    <xf numFmtId="2" fontId="20" fillId="28" borderId="0" xfId="0" applyNumberFormat="1" applyFont="1" applyFill="1" applyAlignment="1">
      <alignment/>
    </xf>
    <xf numFmtId="0" fontId="20" fillId="29" borderId="0" xfId="0" applyFont="1" applyFill="1" applyAlignment="1">
      <alignment/>
    </xf>
    <xf numFmtId="0" fontId="56" fillId="26" borderId="0" xfId="0" applyFont="1" applyFill="1" applyAlignment="1">
      <alignment/>
    </xf>
    <xf numFmtId="49" fontId="20" fillId="26" borderId="0" xfId="53" applyNumberFormat="1" applyFont="1" applyFill="1" applyAlignment="1">
      <alignment vertical="center"/>
      <protection/>
    </xf>
    <xf numFmtId="0" fontId="0" fillId="26" borderId="0" xfId="0" applyFill="1" applyAlignment="1">
      <alignment/>
    </xf>
    <xf numFmtId="0" fontId="56" fillId="26" borderId="15" xfId="0" applyFont="1" applyFill="1" applyBorder="1" applyAlignment="1">
      <alignment/>
    </xf>
    <xf numFmtId="49" fontId="20" fillId="26" borderId="0" xfId="53" applyNumberFormat="1" applyFont="1" applyFill="1" applyAlignment="1">
      <alignment horizontal="center" vertical="center"/>
      <protection/>
    </xf>
    <xf numFmtId="2" fontId="8" fillId="27" borderId="0" xfId="0" applyNumberFormat="1" applyFont="1" applyFill="1" applyAlignment="1">
      <alignment horizontal="right" vertical="center"/>
    </xf>
    <xf numFmtId="0" fontId="20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2" fontId="3" fillId="0" borderId="0" xfId="53" applyNumberFormat="1" applyAlignment="1">
      <alignment horizontal="center"/>
      <protection/>
    </xf>
    <xf numFmtId="0" fontId="2" fillId="0" borderId="0" xfId="53" applyFont="1" applyAlignment="1">
      <alignment horizontal="left" vertical="center"/>
      <protection/>
    </xf>
    <xf numFmtId="49" fontId="2" fillId="0" borderId="0" xfId="53" applyNumberFormat="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0" xfId="53" applyFont="1" applyBorder="1" applyAlignment="1">
      <alignment horizontal="center" vertical="center" wrapText="1"/>
      <protection/>
    </xf>
    <xf numFmtId="0" fontId="25" fillId="0" borderId="21" xfId="53" applyFont="1" applyBorder="1" applyAlignment="1">
      <alignment horizontal="center" vertical="center" wrapText="1"/>
      <protection/>
    </xf>
    <xf numFmtId="188" fontId="22" fillId="0" borderId="0" xfId="53" applyNumberFormat="1" applyFont="1" applyAlignment="1" quotePrefix="1">
      <alignment horizontal="center" vertical="center" wrapText="1"/>
      <protection/>
    </xf>
    <xf numFmtId="49" fontId="23" fillId="0" borderId="0" xfId="53" applyNumberFormat="1" applyFont="1" applyAlignment="1">
      <alignment horizontal="center" vertical="center"/>
      <protection/>
    </xf>
    <xf numFmtId="49" fontId="2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8" fillId="0" borderId="0" xfId="0" applyNumberFormat="1" applyFont="1" applyAlignment="1">
      <alignment horizontal="left" vertical="center"/>
    </xf>
    <xf numFmtId="0" fontId="13" fillId="0" borderId="0" xfId="0" applyFont="1" applyAlignment="1" quotePrefix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4" fontId="12" fillId="25" borderId="23" xfId="0" applyNumberFormat="1" applyFont="1" applyFill="1" applyBorder="1" applyAlignment="1">
      <alignment horizontal="center" vertical="center"/>
    </xf>
    <xf numFmtId="4" fontId="12" fillId="25" borderId="24" xfId="0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0" fillId="26" borderId="10" xfId="0" applyFont="1" applyFill="1" applyBorder="1" applyAlignment="1">
      <alignment horizontal="center" vertical="top"/>
    </xf>
    <xf numFmtId="0" fontId="20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vertical="top"/>
    </xf>
    <xf numFmtId="4" fontId="20" fillId="0" borderId="10" xfId="0" applyNumberFormat="1" applyFont="1" applyBorder="1" applyAlignment="1">
      <alignment horizontal="right" vertical="top"/>
    </xf>
    <xf numFmtId="2" fontId="20" fillId="0" borderId="10" xfId="0" applyNumberFormat="1" applyFont="1" applyBorder="1" applyAlignment="1">
      <alignment horizontal="center" vertical="top"/>
    </xf>
    <xf numFmtId="190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тное расписание 200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30"/>
  <sheetViews>
    <sheetView tabSelected="1" view="pageBreakPreview" zoomScaleSheetLayoutView="100" zoomScalePageLayoutView="0" workbookViewId="0" topLeftCell="E1">
      <selection activeCell="F27" sqref="F27:N27"/>
    </sheetView>
  </sheetViews>
  <sheetFormatPr defaultColWidth="9.140625" defaultRowHeight="12.75"/>
  <cols>
    <col min="1" max="1" width="4.00390625" style="24" customWidth="1"/>
    <col min="2" max="2" width="16.8515625" style="24" customWidth="1"/>
    <col min="3" max="3" width="12.57421875" style="24" customWidth="1"/>
    <col min="4" max="4" width="9.140625" style="24" customWidth="1"/>
    <col min="5" max="5" width="14.57421875" style="24" customWidth="1"/>
    <col min="6" max="6" width="19.421875" style="24" customWidth="1"/>
    <col min="7" max="7" width="7.140625" style="24" customWidth="1"/>
    <col min="8" max="8" width="14.140625" style="24" customWidth="1"/>
    <col min="9" max="9" width="12.421875" style="24" customWidth="1"/>
    <col min="10" max="10" width="6.8515625" style="24" customWidth="1"/>
    <col min="11" max="11" width="10.28125" style="24" customWidth="1"/>
    <col min="12" max="12" width="6.00390625" style="24" customWidth="1"/>
    <col min="13" max="13" width="13.421875" style="24" customWidth="1"/>
    <col min="14" max="14" width="5.7109375" style="24" customWidth="1"/>
    <col min="15" max="15" width="10.8515625" style="24" customWidth="1"/>
    <col min="16" max="16" width="11.57421875" style="24" customWidth="1"/>
    <col min="17" max="17" width="10.421875" style="24" customWidth="1"/>
    <col min="18" max="18" width="12.57421875" style="24" customWidth="1"/>
    <col min="19" max="19" width="11.421875" style="24" customWidth="1"/>
    <col min="20" max="20" width="11.28125" style="24" customWidth="1"/>
    <col min="21" max="21" width="11.7109375" style="24" customWidth="1"/>
    <col min="22" max="22" width="10.421875" style="24" customWidth="1"/>
    <col min="23" max="23" width="12.00390625" style="24" customWidth="1"/>
    <col min="24" max="24" width="16.57421875" style="24" customWidth="1"/>
    <col min="25" max="25" width="12.57421875" style="24" customWidth="1"/>
    <col min="26" max="26" width="13.28125" style="24" customWidth="1"/>
    <col min="27" max="27" width="11.8515625" style="24" bestFit="1" customWidth="1"/>
    <col min="28" max="31" width="9.140625" style="24" customWidth="1"/>
    <col min="32" max="32" width="12.421875" style="24" customWidth="1"/>
    <col min="33" max="16384" width="9.140625" style="24" customWidth="1"/>
  </cols>
  <sheetData>
    <row r="4" spans="1:27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U4" s="35"/>
      <c r="V4" s="35"/>
      <c r="W4" s="36" t="s">
        <v>39</v>
      </c>
      <c r="X4" s="36"/>
      <c r="Y4" s="36"/>
      <c r="AA4" s="36"/>
    </row>
    <row r="5" spans="1:27" ht="31.5" customHeight="1">
      <c r="A5" s="35"/>
      <c r="B5" s="62"/>
      <c r="C5" s="35"/>
      <c r="D5" s="35"/>
      <c r="E5" s="144" t="s">
        <v>40</v>
      </c>
      <c r="F5" s="144"/>
      <c r="G5" s="144"/>
      <c r="H5" s="144"/>
      <c r="I5" s="144"/>
      <c r="J5" s="144"/>
      <c r="K5" s="144"/>
      <c r="L5" s="144"/>
      <c r="N5" s="145"/>
      <c r="O5" s="145"/>
      <c r="P5" s="146"/>
      <c r="Q5" s="145"/>
      <c r="U5" s="147" t="s">
        <v>95</v>
      </c>
      <c r="V5" s="147"/>
      <c r="W5" s="147"/>
      <c r="X5" s="147"/>
      <c r="Y5" s="147"/>
      <c r="AA5" s="76"/>
    </row>
    <row r="6" spans="1:27" ht="15.75">
      <c r="A6" s="35"/>
      <c r="B6" s="63"/>
      <c r="C6" s="35"/>
      <c r="D6" s="35"/>
      <c r="E6" s="148" t="s">
        <v>115</v>
      </c>
      <c r="F6" s="148"/>
      <c r="G6" s="148"/>
      <c r="H6" s="148"/>
      <c r="I6" s="148"/>
      <c r="J6" s="148"/>
      <c r="K6" s="148"/>
      <c r="L6" s="148"/>
      <c r="N6" s="145"/>
      <c r="O6" s="145"/>
      <c r="P6" s="145"/>
      <c r="Q6" s="145"/>
      <c r="U6" s="37"/>
      <c r="V6" s="37"/>
      <c r="W6" s="38"/>
      <c r="X6" s="38"/>
      <c r="Y6" s="38"/>
      <c r="AA6" s="38"/>
    </row>
    <row r="7" spans="1:27" ht="15.75">
      <c r="A7" s="35"/>
      <c r="B7" s="63"/>
      <c r="C7" s="35"/>
      <c r="D7" s="35"/>
      <c r="E7" s="37"/>
      <c r="F7" s="37"/>
      <c r="G7" s="37"/>
      <c r="H7" s="37"/>
      <c r="I7" s="37"/>
      <c r="J7" s="37"/>
      <c r="K7" s="37"/>
      <c r="L7" s="37"/>
      <c r="U7" s="37"/>
      <c r="V7" s="110" t="s">
        <v>96</v>
      </c>
      <c r="W7" s="110"/>
      <c r="X7" s="110"/>
      <c r="Y7" s="36"/>
      <c r="AA7" s="36"/>
    </row>
    <row r="8" spans="1:28" ht="15.75">
      <c r="A8" s="35" t="s">
        <v>93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V8" s="35"/>
      <c r="W8" s="35"/>
      <c r="X8" s="35"/>
      <c r="Y8" s="35"/>
      <c r="Z8" s="35"/>
      <c r="AA8" s="35"/>
      <c r="AB8" s="35"/>
    </row>
    <row r="9" spans="1:26" ht="15.75">
      <c r="A9" s="35" t="s">
        <v>94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9"/>
      <c r="R10" s="35"/>
      <c r="S10" s="40"/>
      <c r="T10" s="40"/>
      <c r="U10" s="35"/>
      <c r="V10" s="35"/>
      <c r="W10" s="35"/>
      <c r="X10" s="35"/>
      <c r="Y10" s="35"/>
      <c r="Z10" s="35"/>
    </row>
    <row r="11" spans="1:26" ht="44.25" customHeight="1">
      <c r="A11" s="64"/>
      <c r="B11" s="41"/>
      <c r="C11" s="42" t="s">
        <v>41</v>
      </c>
      <c r="D11" s="41"/>
      <c r="E11" s="42" t="s">
        <v>53</v>
      </c>
      <c r="F11" s="41"/>
      <c r="G11" s="128" t="s">
        <v>85</v>
      </c>
      <c r="H11" s="42" t="s">
        <v>64</v>
      </c>
      <c r="I11" s="134"/>
      <c r="J11" s="135" t="s">
        <v>108</v>
      </c>
      <c r="K11" s="136"/>
      <c r="L11" s="131" t="s">
        <v>59</v>
      </c>
      <c r="M11" s="131"/>
      <c r="N11" s="131" t="s">
        <v>63</v>
      </c>
      <c r="O11" s="131"/>
      <c r="P11" s="42" t="s">
        <v>11</v>
      </c>
      <c r="Q11" s="41" t="s">
        <v>12</v>
      </c>
      <c r="R11" s="41" t="s">
        <v>13</v>
      </c>
      <c r="S11" s="142" t="s">
        <v>14</v>
      </c>
      <c r="T11" s="143"/>
      <c r="U11" s="143"/>
      <c r="V11" s="128" t="s">
        <v>73</v>
      </c>
      <c r="W11" s="128" t="s">
        <v>74</v>
      </c>
      <c r="X11" s="128" t="s">
        <v>75</v>
      </c>
      <c r="Y11" s="42" t="s">
        <v>20</v>
      </c>
      <c r="Z11" s="41" t="s">
        <v>20</v>
      </c>
    </row>
    <row r="12" spans="1:26" ht="15.75" customHeight="1">
      <c r="A12" s="65" t="s">
        <v>15</v>
      </c>
      <c r="B12" s="44" t="s">
        <v>42</v>
      </c>
      <c r="C12" s="45" t="s">
        <v>43</v>
      </c>
      <c r="D12" s="44" t="s">
        <v>60</v>
      </c>
      <c r="E12" s="45" t="s">
        <v>54</v>
      </c>
      <c r="F12" s="46" t="s">
        <v>61</v>
      </c>
      <c r="G12" s="132"/>
      <c r="H12" s="45" t="s">
        <v>65</v>
      </c>
      <c r="I12" s="134"/>
      <c r="J12" s="137"/>
      <c r="K12" s="138"/>
      <c r="L12" s="131"/>
      <c r="M12" s="131" t="s">
        <v>62</v>
      </c>
      <c r="N12" s="131"/>
      <c r="O12" s="131" t="s">
        <v>62</v>
      </c>
      <c r="P12" s="45" t="s">
        <v>24</v>
      </c>
      <c r="Q12" s="44" t="s">
        <v>17</v>
      </c>
      <c r="R12" s="44" t="s">
        <v>18</v>
      </c>
      <c r="S12" s="45" t="s">
        <v>44</v>
      </c>
      <c r="T12" s="41" t="s">
        <v>19</v>
      </c>
      <c r="U12" s="45" t="s">
        <v>26</v>
      </c>
      <c r="V12" s="129"/>
      <c r="W12" s="129"/>
      <c r="X12" s="129"/>
      <c r="Y12" s="45" t="s">
        <v>27</v>
      </c>
      <c r="Z12" s="44" t="s">
        <v>27</v>
      </c>
    </row>
    <row r="13" spans="1:26" ht="15.75">
      <c r="A13" s="65" t="s">
        <v>45</v>
      </c>
      <c r="B13" s="44" t="s">
        <v>46</v>
      </c>
      <c r="C13" s="45" t="s">
        <v>47</v>
      </c>
      <c r="D13" s="44" t="s">
        <v>38</v>
      </c>
      <c r="E13" s="45" t="s">
        <v>55</v>
      </c>
      <c r="F13" s="44"/>
      <c r="G13" s="132"/>
      <c r="H13" s="45" t="s">
        <v>24</v>
      </c>
      <c r="I13" s="134"/>
      <c r="J13" s="137"/>
      <c r="K13" s="138"/>
      <c r="L13" s="131"/>
      <c r="M13" s="131"/>
      <c r="N13" s="131"/>
      <c r="O13" s="131"/>
      <c r="P13" s="45" t="s">
        <v>31</v>
      </c>
      <c r="Q13" s="44" t="s">
        <v>23</v>
      </c>
      <c r="R13" s="44" t="s">
        <v>24</v>
      </c>
      <c r="S13" s="45" t="s">
        <v>48</v>
      </c>
      <c r="T13" s="44" t="s">
        <v>49</v>
      </c>
      <c r="U13" s="45" t="s">
        <v>0</v>
      </c>
      <c r="V13" s="129"/>
      <c r="W13" s="129"/>
      <c r="X13" s="129"/>
      <c r="Y13" s="45" t="s">
        <v>33</v>
      </c>
      <c r="Z13" s="44" t="s">
        <v>34</v>
      </c>
    </row>
    <row r="14" spans="1:26" ht="15.75">
      <c r="A14" s="65" t="s">
        <v>45</v>
      </c>
      <c r="B14" s="44" t="s">
        <v>50</v>
      </c>
      <c r="C14" s="45" t="s">
        <v>56</v>
      </c>
      <c r="D14" s="44"/>
      <c r="E14" s="45" t="s">
        <v>6</v>
      </c>
      <c r="F14" s="44"/>
      <c r="G14" s="132"/>
      <c r="H14" s="45" t="s">
        <v>66</v>
      </c>
      <c r="I14" s="134"/>
      <c r="J14" s="137"/>
      <c r="K14" s="138"/>
      <c r="L14" s="131"/>
      <c r="M14" s="131"/>
      <c r="N14" s="131"/>
      <c r="O14" s="131"/>
      <c r="P14" s="45" t="s">
        <v>35</v>
      </c>
      <c r="Q14" s="44" t="s">
        <v>30</v>
      </c>
      <c r="R14" s="44" t="s">
        <v>31</v>
      </c>
      <c r="S14" s="45" t="s">
        <v>51</v>
      </c>
      <c r="T14" s="44" t="s">
        <v>52</v>
      </c>
      <c r="U14" s="45" t="s">
        <v>33</v>
      </c>
      <c r="V14" s="129"/>
      <c r="W14" s="129"/>
      <c r="X14" s="129"/>
      <c r="Y14" s="45"/>
      <c r="Z14" s="44"/>
    </row>
    <row r="15" spans="1:26" ht="35.25" customHeight="1">
      <c r="A15" s="66"/>
      <c r="B15" s="47"/>
      <c r="C15" s="48" t="s">
        <v>57</v>
      </c>
      <c r="D15" s="47"/>
      <c r="E15" s="48" t="s">
        <v>58</v>
      </c>
      <c r="F15" s="47"/>
      <c r="G15" s="133"/>
      <c r="H15" s="48"/>
      <c r="I15" s="134"/>
      <c r="J15" s="139"/>
      <c r="K15" s="140"/>
      <c r="L15" s="131"/>
      <c r="M15" s="131"/>
      <c r="N15" s="131"/>
      <c r="O15" s="131"/>
      <c r="P15" s="48"/>
      <c r="Q15" s="47">
        <v>1.25</v>
      </c>
      <c r="R15" s="47" t="s">
        <v>35</v>
      </c>
      <c r="S15" s="49">
        <v>0.3</v>
      </c>
      <c r="T15" s="50">
        <v>0.3</v>
      </c>
      <c r="U15" s="49"/>
      <c r="V15" s="130"/>
      <c r="W15" s="130"/>
      <c r="X15" s="130"/>
      <c r="Y15" s="48"/>
      <c r="Z15" s="47"/>
    </row>
    <row r="16" spans="1:26" ht="15.75">
      <c r="A16" s="47">
        <v>1</v>
      </c>
      <c r="B16" s="47">
        <v>2</v>
      </c>
      <c r="C16" s="47">
        <v>3</v>
      </c>
      <c r="D16" s="47">
        <v>4</v>
      </c>
      <c r="E16" s="47">
        <v>5</v>
      </c>
      <c r="F16" s="47">
        <v>6</v>
      </c>
      <c r="G16" s="47">
        <v>7</v>
      </c>
      <c r="H16" s="47">
        <v>8</v>
      </c>
      <c r="I16" s="47">
        <v>9</v>
      </c>
      <c r="J16" s="47">
        <v>11</v>
      </c>
      <c r="K16" s="47">
        <v>12</v>
      </c>
      <c r="L16" s="47">
        <v>15</v>
      </c>
      <c r="M16" s="47">
        <v>16</v>
      </c>
      <c r="N16" s="47">
        <v>17</v>
      </c>
      <c r="O16" s="47">
        <v>18</v>
      </c>
      <c r="P16" s="47">
        <v>19</v>
      </c>
      <c r="Q16" s="47">
        <v>20</v>
      </c>
      <c r="R16" s="47">
        <v>21</v>
      </c>
      <c r="S16" s="47">
        <v>22</v>
      </c>
      <c r="T16" s="47">
        <v>23</v>
      </c>
      <c r="U16" s="47">
        <v>24</v>
      </c>
      <c r="V16" s="47"/>
      <c r="W16" s="47"/>
      <c r="X16" s="47"/>
      <c r="Y16" s="47">
        <v>28</v>
      </c>
      <c r="Z16" s="47">
        <v>29</v>
      </c>
    </row>
    <row r="17" spans="1:26" ht="15.75">
      <c r="A17" s="43"/>
      <c r="B17" s="67" t="s">
        <v>92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51"/>
      <c r="N17" s="51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5.75">
      <c r="A18" s="43"/>
      <c r="B18" s="56" t="s">
        <v>80</v>
      </c>
      <c r="C18" s="43"/>
      <c r="D18" s="43"/>
      <c r="E18" s="43"/>
      <c r="I18" s="43"/>
      <c r="J18" s="43"/>
      <c r="K18" s="43"/>
      <c r="L18" s="52"/>
      <c r="M18" s="51"/>
      <c r="N18" s="51"/>
      <c r="O18" s="52"/>
      <c r="P18" s="53"/>
      <c r="Q18" s="54"/>
      <c r="R18" s="54"/>
      <c r="S18" s="54"/>
      <c r="T18" s="54"/>
      <c r="U18" s="54"/>
      <c r="V18" s="54"/>
      <c r="W18" s="54"/>
      <c r="X18" s="54"/>
      <c r="Y18" s="55"/>
      <c r="Z18" s="55"/>
    </row>
    <row r="19" spans="1:26" ht="50.25" customHeight="1">
      <c r="A19" s="43">
        <v>2</v>
      </c>
      <c r="B19" s="68"/>
      <c r="C19" s="70"/>
      <c r="D19" s="112">
        <v>13</v>
      </c>
      <c r="E19" s="70"/>
      <c r="F19" s="70" t="s">
        <v>90</v>
      </c>
      <c r="G19" s="172">
        <v>0.5</v>
      </c>
      <c r="H19" s="173">
        <v>14001</v>
      </c>
      <c r="I19" s="172">
        <f>H19*G19</f>
        <v>7000.5</v>
      </c>
      <c r="J19" s="174">
        <v>1.5</v>
      </c>
      <c r="K19" s="174">
        <f>I19*J19</f>
        <v>10500.75</v>
      </c>
      <c r="L19" s="174"/>
      <c r="M19" s="174">
        <f>I19*L19</f>
        <v>0</v>
      </c>
      <c r="N19" s="174">
        <v>0.2</v>
      </c>
      <c r="O19" s="174">
        <f>I19*N19</f>
        <v>1400.1000000000001</v>
      </c>
      <c r="P19" s="175">
        <f>K19</f>
        <v>10500.75</v>
      </c>
      <c r="Q19" s="176">
        <f>P19*25%</f>
        <v>2625.1875</v>
      </c>
      <c r="R19" s="176">
        <f>P19+Q19</f>
        <v>13125.9375</v>
      </c>
      <c r="S19" s="176">
        <f>R19*30%</f>
        <v>3937.78125</v>
      </c>
      <c r="T19" s="176">
        <f>R19*30%</f>
        <v>3937.78125</v>
      </c>
      <c r="U19" s="176">
        <f>SUM(S19:T19)</f>
        <v>7875.5625</v>
      </c>
      <c r="V19" s="176">
        <v>2665.58</v>
      </c>
      <c r="W19" s="176">
        <v>2.18</v>
      </c>
      <c r="X19" s="176">
        <f>V19*W19</f>
        <v>5810.9644</v>
      </c>
      <c r="Y19" s="177">
        <f>R19+U19+X19</f>
        <v>26812.4644</v>
      </c>
      <c r="Z19" s="177">
        <f>Y19*12</f>
        <v>321749.5728</v>
      </c>
    </row>
    <row r="20" spans="1:26" ht="31.5">
      <c r="A20" s="43">
        <v>3</v>
      </c>
      <c r="B20" s="68"/>
      <c r="C20" s="70"/>
      <c r="D20" s="70"/>
      <c r="E20" s="70"/>
      <c r="F20" s="70" t="s">
        <v>117</v>
      </c>
      <c r="G20" s="172">
        <v>0.5</v>
      </c>
      <c r="H20" s="173">
        <v>10483</v>
      </c>
      <c r="I20" s="172">
        <f>H20*G20</f>
        <v>5241.5</v>
      </c>
      <c r="J20" s="174">
        <v>0</v>
      </c>
      <c r="K20" s="174">
        <f>I20*J20</f>
        <v>0</v>
      </c>
      <c r="L20" s="174">
        <v>0</v>
      </c>
      <c r="M20" s="174">
        <f>I20*L20</f>
        <v>0</v>
      </c>
      <c r="N20" s="178">
        <v>0.01</v>
      </c>
      <c r="O20" s="174">
        <f>I20*N20</f>
        <v>52.415</v>
      </c>
      <c r="P20" s="175">
        <f>I20+K20+M20+O20</f>
        <v>5293.915</v>
      </c>
      <c r="Q20" s="176">
        <f>P20*25%</f>
        <v>1323.47875</v>
      </c>
      <c r="R20" s="176">
        <f>P20+Q20</f>
        <v>6617.39375</v>
      </c>
      <c r="S20" s="176">
        <f>R20*30%</f>
        <v>1985.2181249999999</v>
      </c>
      <c r="T20" s="176">
        <f>R20*30%</f>
        <v>1985.2181249999999</v>
      </c>
      <c r="U20" s="176">
        <f>SUM(S20:T20)</f>
        <v>3970.4362499999997</v>
      </c>
      <c r="V20" s="176">
        <v>2665.58</v>
      </c>
      <c r="W20" s="176">
        <v>4</v>
      </c>
      <c r="X20" s="176">
        <f>V20*W20</f>
        <v>10662.32</v>
      </c>
      <c r="Y20" s="177">
        <f>R20+U20+X20</f>
        <v>21250.15</v>
      </c>
      <c r="Z20" s="177">
        <f>Y20*12</f>
        <v>255001.80000000002</v>
      </c>
    </row>
    <row r="21" spans="1:26" ht="15.75">
      <c r="A21" s="68"/>
      <c r="B21" s="56"/>
      <c r="C21" s="56"/>
      <c r="D21" s="56"/>
      <c r="E21" s="56"/>
      <c r="F21" s="56"/>
      <c r="G21" s="179">
        <f>SUM(G19:G20)</f>
        <v>1</v>
      </c>
      <c r="H21" s="180">
        <f>SUM(H19:H20)</f>
        <v>24484</v>
      </c>
      <c r="I21" s="180">
        <f>SUM(I19:I20)</f>
        <v>12242</v>
      </c>
      <c r="J21" s="180"/>
      <c r="K21" s="180">
        <f>SUM(K19:K20)</f>
        <v>10500.75</v>
      </c>
      <c r="L21" s="180"/>
      <c r="M21" s="180">
        <f>SUM(M19:M20)</f>
        <v>0</v>
      </c>
      <c r="N21" s="180"/>
      <c r="O21" s="180">
        <f aca="true" t="shared" si="0" ref="O21:Z21">SUM(O19:O20)</f>
        <v>1452.515</v>
      </c>
      <c r="P21" s="180">
        <f t="shared" si="0"/>
        <v>15794.665</v>
      </c>
      <c r="Q21" s="180">
        <f t="shared" si="0"/>
        <v>3948.66625</v>
      </c>
      <c r="R21" s="180">
        <f t="shared" si="0"/>
        <v>19743.33125</v>
      </c>
      <c r="S21" s="180">
        <f t="shared" si="0"/>
        <v>5922.999374999999</v>
      </c>
      <c r="T21" s="180">
        <f t="shared" si="0"/>
        <v>5922.999374999999</v>
      </c>
      <c r="U21" s="180">
        <f t="shared" si="0"/>
        <v>11845.998749999999</v>
      </c>
      <c r="V21" s="180">
        <f t="shared" si="0"/>
        <v>5331.16</v>
      </c>
      <c r="W21" s="180">
        <f t="shared" si="0"/>
        <v>6.18</v>
      </c>
      <c r="X21" s="180">
        <f>SUM(X19:X20)</f>
        <v>16473.2844</v>
      </c>
      <c r="Y21" s="180">
        <f t="shared" si="0"/>
        <v>48062.614400000006</v>
      </c>
      <c r="Z21" s="180">
        <f t="shared" si="0"/>
        <v>576751.3728</v>
      </c>
    </row>
    <row r="22" spans="1:26" ht="15.75">
      <c r="A22" s="39"/>
      <c r="B22" s="57"/>
      <c r="C22" s="57"/>
      <c r="D22" s="57"/>
      <c r="E22" s="57"/>
      <c r="F22" s="57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.75">
      <c r="A23" s="39"/>
      <c r="B23" s="57"/>
      <c r="C23" s="57"/>
      <c r="D23" s="57"/>
      <c r="E23" s="57"/>
      <c r="F23" s="60" t="s">
        <v>97</v>
      </c>
      <c r="G23" s="60"/>
      <c r="H23" s="60"/>
      <c r="I23" s="60"/>
      <c r="J23" s="60"/>
      <c r="K23" s="60"/>
      <c r="L23" s="60"/>
      <c r="M23" s="60"/>
      <c r="N23" s="60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5.75">
      <c r="A24" s="39"/>
      <c r="B24" s="57"/>
      <c r="C24" s="57"/>
      <c r="D24" s="57"/>
      <c r="E24" s="57"/>
      <c r="F24" s="61"/>
      <c r="G24" s="61"/>
      <c r="H24" s="61"/>
      <c r="I24" s="61"/>
      <c r="J24" s="61"/>
      <c r="K24" s="61"/>
      <c r="L24" s="61"/>
      <c r="M24" s="35"/>
      <c r="N24" s="35"/>
      <c r="O24" s="59"/>
      <c r="P24" s="59"/>
      <c r="Q24" s="59"/>
      <c r="R24" s="59"/>
      <c r="S24" s="35"/>
      <c r="T24" s="118" t="s">
        <v>110</v>
      </c>
      <c r="U24" s="118"/>
      <c r="V24" s="117">
        <f>R21+U21</f>
        <v>31589.329999999998</v>
      </c>
      <c r="W24" s="119">
        <f>V24*45%</f>
        <v>14215.198499999999</v>
      </c>
      <c r="X24" s="120" t="s">
        <v>111</v>
      </c>
      <c r="Y24" s="119"/>
      <c r="Z24" s="35"/>
    </row>
    <row r="25" spans="1:26" ht="15.75">
      <c r="A25" s="39"/>
      <c r="B25" s="57"/>
      <c r="C25" s="57"/>
      <c r="D25" s="57"/>
      <c r="E25" s="57"/>
      <c r="F25" s="141"/>
      <c r="G25" s="141"/>
      <c r="H25" s="141"/>
      <c r="I25" s="141"/>
      <c r="J25" s="141"/>
      <c r="K25" s="141"/>
      <c r="L25" s="141"/>
      <c r="M25" s="141"/>
      <c r="N25" s="141"/>
      <c r="O25" s="57"/>
      <c r="P25" s="57"/>
      <c r="Q25" s="61"/>
      <c r="R25" s="61"/>
      <c r="S25" s="35"/>
      <c r="T25" s="35"/>
      <c r="U25" s="35"/>
      <c r="V25" s="35"/>
      <c r="W25" s="35"/>
      <c r="X25" s="35"/>
      <c r="Y25" s="35"/>
      <c r="Z25" s="35"/>
    </row>
    <row r="26" spans="1:26" ht="15.75">
      <c r="A26" s="39"/>
      <c r="B26" s="57"/>
      <c r="C26" s="57"/>
      <c r="D26" s="57"/>
      <c r="E26" s="57"/>
      <c r="F26" s="60" t="s">
        <v>87</v>
      </c>
      <c r="G26" s="60"/>
      <c r="H26" s="60"/>
      <c r="I26" s="60"/>
      <c r="J26" s="60"/>
      <c r="K26" s="60"/>
      <c r="L26" s="60"/>
      <c r="M26" s="60"/>
      <c r="N26" s="60"/>
      <c r="O26" s="35"/>
      <c r="P26" s="35"/>
      <c r="Q26" s="35"/>
      <c r="R26" s="35"/>
      <c r="S26" s="35"/>
      <c r="T26" s="35" t="s">
        <v>113</v>
      </c>
      <c r="U26" s="35"/>
      <c r="V26" s="35"/>
      <c r="W26" s="121">
        <f>W24/5</f>
        <v>2843.0397</v>
      </c>
      <c r="X26" s="121" t="s">
        <v>109</v>
      </c>
      <c r="Y26" s="35"/>
      <c r="Z26" s="35"/>
    </row>
    <row r="27" spans="1:26" ht="15.75">
      <c r="A27" s="39"/>
      <c r="B27" s="57"/>
      <c r="C27" s="57"/>
      <c r="D27" s="57"/>
      <c r="E27" s="57"/>
      <c r="F27" s="141"/>
      <c r="G27" s="141"/>
      <c r="H27" s="141"/>
      <c r="I27" s="141"/>
      <c r="J27" s="141"/>
      <c r="K27" s="141"/>
      <c r="L27" s="141"/>
      <c r="M27" s="141"/>
      <c r="N27" s="141"/>
      <c r="O27" s="35"/>
      <c r="P27" s="35"/>
      <c r="Q27" s="35"/>
      <c r="R27" s="35"/>
      <c r="S27" s="35"/>
      <c r="T27" s="35" t="s">
        <v>112</v>
      </c>
      <c r="U27" s="35"/>
      <c r="V27" s="35"/>
      <c r="W27" s="35"/>
      <c r="X27" s="35"/>
      <c r="Y27" s="35"/>
      <c r="Z27" s="35"/>
    </row>
    <row r="28" spans="1:26" ht="15.75">
      <c r="A28" s="39"/>
      <c r="B28" s="57"/>
      <c r="C28" s="57"/>
      <c r="D28" s="57"/>
      <c r="E28" s="57"/>
      <c r="F28" s="35"/>
      <c r="G28" s="35"/>
      <c r="H28" s="35"/>
      <c r="I28" s="35"/>
      <c r="J28" s="35"/>
      <c r="K28" s="35"/>
      <c r="L28" s="39"/>
      <c r="M28" s="39"/>
      <c r="N28" s="39"/>
      <c r="O28" s="35"/>
      <c r="P28" s="35"/>
      <c r="Q28" s="35"/>
      <c r="R28" s="35"/>
      <c r="S28" s="35"/>
      <c r="T28" s="35" t="s">
        <v>114</v>
      </c>
      <c r="U28" s="35"/>
      <c r="V28" s="35"/>
      <c r="W28" s="35"/>
      <c r="X28" s="35"/>
      <c r="Y28" s="35"/>
      <c r="Z28" s="35"/>
    </row>
    <row r="29" spans="1:26" ht="15.75">
      <c r="A29" s="39"/>
      <c r="B29" s="39"/>
      <c r="C29" s="39"/>
      <c r="D29" s="39"/>
      <c r="E29" s="39"/>
      <c r="F29" s="60" t="s">
        <v>98</v>
      </c>
      <c r="G29" s="60"/>
      <c r="H29" s="60"/>
      <c r="I29" s="60"/>
      <c r="J29" s="60"/>
      <c r="K29" s="60"/>
      <c r="L29" s="60"/>
      <c r="M29" s="60"/>
      <c r="N29" s="60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2:12" ht="12.75">
      <c r="B30" s="25"/>
      <c r="C30" s="25"/>
      <c r="E30" s="25"/>
      <c r="F30" s="25"/>
      <c r="G30" s="25"/>
      <c r="H30" s="25"/>
      <c r="I30" s="25"/>
      <c r="J30" s="25"/>
      <c r="K30" s="25"/>
      <c r="L30" s="25"/>
    </row>
  </sheetData>
  <sheetProtection/>
  <mergeCells count="22">
    <mergeCell ref="E5:L5"/>
    <mergeCell ref="N5:O5"/>
    <mergeCell ref="P5:Q5"/>
    <mergeCell ref="U5:Y5"/>
    <mergeCell ref="E6:L6"/>
    <mergeCell ref="N6:O6"/>
    <mergeCell ref="P6:Q6"/>
    <mergeCell ref="F25:N25"/>
    <mergeCell ref="F27:N27"/>
    <mergeCell ref="V11:V15"/>
    <mergeCell ref="W11:W15"/>
    <mergeCell ref="L11:M11"/>
    <mergeCell ref="N11:O11"/>
    <mergeCell ref="S11:U11"/>
    <mergeCell ref="X11:X15"/>
    <mergeCell ref="L12:L15"/>
    <mergeCell ref="M12:M15"/>
    <mergeCell ref="N12:N15"/>
    <mergeCell ref="O12:O15"/>
    <mergeCell ref="G11:G15"/>
    <mergeCell ref="I11:I15"/>
    <mergeCell ref="J11:K15"/>
  </mergeCells>
  <printOptions horizontalCentered="1"/>
  <pageMargins left="0.03937007874015748" right="0.03937007874015748" top="0.2362204724409449" bottom="0.03937007874015748" header="0.11811023622047245" footer="0.1574803149606299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80" zoomScaleSheetLayoutView="80" zoomScalePageLayoutView="0" workbookViewId="0" topLeftCell="A1">
      <selection activeCell="D28" sqref="D28"/>
    </sheetView>
  </sheetViews>
  <sheetFormatPr defaultColWidth="6.8515625" defaultRowHeight="12.75"/>
  <cols>
    <col min="1" max="1" width="5.140625" style="21" customWidth="1"/>
    <col min="2" max="2" width="52.57421875" style="21" customWidth="1"/>
    <col min="3" max="3" width="12.421875" style="21" customWidth="1"/>
    <col min="4" max="4" width="20.28125" style="21" customWidth="1"/>
    <col min="5" max="5" width="18.00390625" style="21" customWidth="1"/>
    <col min="6" max="6" width="18.8515625" style="21" customWidth="1"/>
    <col min="7" max="7" width="14.57421875" style="21" customWidth="1"/>
    <col min="8" max="8" width="14.421875" style="21" customWidth="1"/>
    <col min="9" max="9" width="14.28125" style="21" customWidth="1"/>
    <col min="10" max="10" width="15.8515625" style="21" customWidth="1"/>
    <col min="11" max="11" width="16.421875" style="21" customWidth="1"/>
    <col min="12" max="12" width="18.28125" style="21" customWidth="1"/>
    <col min="13" max="13" width="13.8515625" style="21" customWidth="1"/>
    <col min="14" max="14" width="15.8515625" style="21" customWidth="1"/>
    <col min="15" max="16384" width="6.8515625" style="21" customWidth="1"/>
  </cols>
  <sheetData>
    <row r="1" spans="1:14" s="2" customFormat="1" ht="15.75">
      <c r="A1" s="115" t="s">
        <v>88</v>
      </c>
      <c r="B1" s="115"/>
      <c r="C1" s="115" t="s">
        <v>89</v>
      </c>
      <c r="D1"/>
      <c r="E1" s="115"/>
      <c r="F1" s="1"/>
      <c r="G1" s="122"/>
      <c r="H1" s="123"/>
      <c r="I1" s="124"/>
      <c r="J1" s="1"/>
      <c r="L1" s="1"/>
      <c r="N1" s="3" t="s">
        <v>1</v>
      </c>
    </row>
    <row r="2" spans="1:14" s="2" customFormat="1" ht="15.75">
      <c r="A2" s="115" t="s">
        <v>100</v>
      </c>
      <c r="B2" s="115"/>
      <c r="C2" s="115" t="s">
        <v>103</v>
      </c>
      <c r="D2"/>
      <c r="E2" s="115"/>
      <c r="F2" s="1"/>
      <c r="G2" s="122"/>
      <c r="H2" s="123"/>
      <c r="I2" s="124"/>
      <c r="J2" s="1"/>
      <c r="L2" s="1"/>
      <c r="N2" s="3" t="s">
        <v>77</v>
      </c>
    </row>
    <row r="3" spans="1:14" s="2" customFormat="1" ht="15.75">
      <c r="A3" s="115" t="s">
        <v>101</v>
      </c>
      <c r="B3" s="115"/>
      <c r="C3" s="115" t="s">
        <v>104</v>
      </c>
      <c r="D3"/>
      <c r="E3" s="115"/>
      <c r="F3" s="31"/>
      <c r="G3" s="122"/>
      <c r="H3" s="123"/>
      <c r="I3" s="124"/>
      <c r="J3" s="31"/>
      <c r="L3" s="1"/>
      <c r="N3" s="3" t="s">
        <v>78</v>
      </c>
    </row>
    <row r="4" spans="1:14" s="2" customFormat="1" ht="15.75">
      <c r="A4" s="115" t="s">
        <v>102</v>
      </c>
      <c r="B4" s="115"/>
      <c r="C4" s="116"/>
      <c r="D4" s="115" t="s">
        <v>105</v>
      </c>
      <c r="E4" s="115"/>
      <c r="F4" s="31"/>
      <c r="G4" s="125"/>
      <c r="H4" s="126"/>
      <c r="I4" s="124"/>
      <c r="J4" s="31"/>
      <c r="K4" s="31"/>
      <c r="L4" s="31"/>
      <c r="N4" s="4" t="s">
        <v>2</v>
      </c>
    </row>
    <row r="5" spans="1:14" s="2" customFormat="1" ht="33" customHeight="1">
      <c r="A5" s="33"/>
      <c r="B5" s="161" t="s">
        <v>106</v>
      </c>
      <c r="C5" s="161"/>
      <c r="D5" s="161"/>
      <c r="E5" s="161"/>
      <c r="F5" s="161"/>
      <c r="G5" s="161"/>
      <c r="H5" s="161"/>
      <c r="I5" s="161"/>
      <c r="J5" s="161"/>
      <c r="K5" s="33"/>
      <c r="L5" s="33"/>
      <c r="M5" s="5" t="s">
        <v>3</v>
      </c>
      <c r="N5" s="7" t="s">
        <v>4</v>
      </c>
    </row>
    <row r="6" spans="1:14" s="2" customFormat="1" ht="22.5">
      <c r="A6" s="8"/>
      <c r="B6" s="162" t="s">
        <v>79</v>
      </c>
      <c r="C6" s="162"/>
      <c r="D6" s="162"/>
      <c r="E6" s="162"/>
      <c r="F6" s="162"/>
      <c r="G6" s="162"/>
      <c r="I6" s="32" t="s">
        <v>6</v>
      </c>
      <c r="J6" s="104" t="s">
        <v>7</v>
      </c>
      <c r="K6" s="6"/>
      <c r="L6" s="6"/>
      <c r="M6" s="5" t="s">
        <v>5</v>
      </c>
      <c r="N6" s="7"/>
    </row>
    <row r="7" spans="1:10" s="13" customFormat="1" ht="15" customHeight="1">
      <c r="A7" s="20"/>
      <c r="B7" s="163" t="s">
        <v>116</v>
      </c>
      <c r="C7" s="163"/>
      <c r="D7" s="163"/>
      <c r="E7" s="163"/>
      <c r="F7" s="163"/>
      <c r="G7" s="163"/>
      <c r="I7" s="105">
        <v>2</v>
      </c>
      <c r="J7" s="72">
        <v>44977</v>
      </c>
    </row>
    <row r="8" spans="1:16" s="13" customFormat="1" ht="15.75">
      <c r="A8" s="9"/>
      <c r="B8" s="10"/>
      <c r="C8" s="11"/>
      <c r="D8" s="12"/>
      <c r="E8" s="12"/>
      <c r="F8" s="12"/>
      <c r="I8" s="127"/>
      <c r="J8" s="74"/>
      <c r="K8" s="74"/>
      <c r="L8" s="74"/>
      <c r="M8" s="74"/>
      <c r="N8" s="15"/>
      <c r="O8" s="34"/>
      <c r="P8" s="34"/>
    </row>
    <row r="9" spans="1:16" s="13" customFormat="1" ht="15.75">
      <c r="A9" s="9"/>
      <c r="B9" s="10"/>
      <c r="C9" s="11"/>
      <c r="D9" s="171"/>
      <c r="E9" s="171"/>
      <c r="F9" s="171"/>
      <c r="I9" s="16"/>
      <c r="J9" s="14"/>
      <c r="K9" s="14"/>
      <c r="L9" s="14"/>
      <c r="M9" s="29">
        <f>C23</f>
        <v>1</v>
      </c>
      <c r="N9" s="17" t="s">
        <v>8</v>
      </c>
      <c r="O9" s="73"/>
      <c r="P9" s="73"/>
    </row>
    <row r="10" spans="1:14" s="13" customFormat="1" ht="18.75" customHeight="1">
      <c r="A10" s="9"/>
      <c r="C10" s="164"/>
      <c r="D10" s="164"/>
      <c r="E10" s="164"/>
      <c r="F10" s="165"/>
      <c r="I10" s="166" t="s">
        <v>9</v>
      </c>
      <c r="J10" s="166"/>
      <c r="K10" s="166"/>
      <c r="L10" s="166"/>
      <c r="M10" s="166"/>
      <c r="N10" s="166"/>
    </row>
    <row r="11" spans="1:14" s="13" customFormat="1" ht="15.75">
      <c r="A11" s="9"/>
      <c r="C11" s="167"/>
      <c r="D11" s="167"/>
      <c r="E11" s="167"/>
      <c r="F11" s="168"/>
      <c r="J11" s="169">
        <v>48059.95</v>
      </c>
      <c r="K11" s="169"/>
      <c r="L11" s="169"/>
      <c r="M11" s="170"/>
      <c r="N11" s="18" t="s">
        <v>10</v>
      </c>
    </row>
    <row r="12" spans="1:14" s="2" customFormat="1" ht="42" customHeight="1">
      <c r="A12" s="77"/>
      <c r="B12" s="78"/>
      <c r="C12" s="78"/>
      <c r="D12" s="80" t="s">
        <v>11</v>
      </c>
      <c r="E12" s="78" t="s">
        <v>12</v>
      </c>
      <c r="F12" s="78" t="s">
        <v>13</v>
      </c>
      <c r="G12" s="153"/>
      <c r="H12" s="153"/>
      <c r="I12" s="154"/>
      <c r="J12" s="155" t="s">
        <v>76</v>
      </c>
      <c r="K12" s="155"/>
      <c r="L12" s="156"/>
      <c r="M12" s="79"/>
      <c r="N12" s="78"/>
    </row>
    <row r="13" spans="1:14" s="2" customFormat="1" ht="23.25" customHeight="1">
      <c r="A13" s="81" t="s">
        <v>15</v>
      </c>
      <c r="B13" s="82"/>
      <c r="C13" s="82" t="s">
        <v>16</v>
      </c>
      <c r="D13" s="84" t="s">
        <v>68</v>
      </c>
      <c r="E13" s="82" t="s">
        <v>17</v>
      </c>
      <c r="F13" s="82" t="s">
        <v>18</v>
      </c>
      <c r="G13" s="78" t="s">
        <v>69</v>
      </c>
      <c r="H13" s="78" t="s">
        <v>19</v>
      </c>
      <c r="I13" s="83"/>
      <c r="J13" s="157" t="s">
        <v>70</v>
      </c>
      <c r="K13" s="159" t="s">
        <v>71</v>
      </c>
      <c r="L13" s="157" t="s">
        <v>62</v>
      </c>
      <c r="M13" s="83" t="s">
        <v>20</v>
      </c>
      <c r="N13" s="82" t="s">
        <v>20</v>
      </c>
    </row>
    <row r="14" spans="1:14" s="2" customFormat="1" ht="18.75">
      <c r="A14" s="81" t="s">
        <v>21</v>
      </c>
      <c r="B14" s="82" t="s">
        <v>22</v>
      </c>
      <c r="C14" s="82"/>
      <c r="D14" s="83" t="s">
        <v>18</v>
      </c>
      <c r="E14" s="82" t="s">
        <v>23</v>
      </c>
      <c r="F14" s="82" t="s">
        <v>24</v>
      </c>
      <c r="G14" s="82" t="s">
        <v>23</v>
      </c>
      <c r="H14" s="82" t="s">
        <v>25</v>
      </c>
      <c r="I14" s="83" t="s">
        <v>26</v>
      </c>
      <c r="J14" s="157"/>
      <c r="K14" s="159"/>
      <c r="L14" s="157"/>
      <c r="M14" s="83" t="s">
        <v>27</v>
      </c>
      <c r="N14" s="82" t="s">
        <v>27</v>
      </c>
    </row>
    <row r="15" spans="1:14" s="2" customFormat="1" ht="18.75">
      <c r="A15" s="81" t="s">
        <v>28</v>
      </c>
      <c r="B15" s="82"/>
      <c r="C15" s="82" t="s">
        <v>29</v>
      </c>
      <c r="D15" s="83" t="s">
        <v>24</v>
      </c>
      <c r="E15" s="82" t="s">
        <v>30</v>
      </c>
      <c r="F15" s="82" t="s">
        <v>31</v>
      </c>
      <c r="G15" s="82" t="s">
        <v>30</v>
      </c>
      <c r="H15" s="82" t="s">
        <v>32</v>
      </c>
      <c r="I15" s="83" t="s">
        <v>0</v>
      </c>
      <c r="J15" s="157"/>
      <c r="K15" s="159"/>
      <c r="L15" s="157"/>
      <c r="M15" s="83" t="s">
        <v>33</v>
      </c>
      <c r="N15" s="82" t="s">
        <v>34</v>
      </c>
    </row>
    <row r="16" spans="1:14" s="2" customFormat="1" ht="18.75">
      <c r="A16" s="81"/>
      <c r="B16" s="82"/>
      <c r="C16" s="82"/>
      <c r="D16" s="83" t="s">
        <v>31</v>
      </c>
      <c r="E16" s="82">
        <v>1.25</v>
      </c>
      <c r="F16" s="82" t="s">
        <v>35</v>
      </c>
      <c r="G16" s="82"/>
      <c r="H16" s="82" t="s">
        <v>36</v>
      </c>
      <c r="I16" s="83" t="s">
        <v>33</v>
      </c>
      <c r="J16" s="157"/>
      <c r="K16" s="159"/>
      <c r="L16" s="157"/>
      <c r="M16" s="83"/>
      <c r="N16" s="82"/>
    </row>
    <row r="17" spans="1:14" s="2" customFormat="1" ht="21" customHeight="1">
      <c r="A17" s="85"/>
      <c r="B17" s="86"/>
      <c r="C17" s="86" t="s">
        <v>37</v>
      </c>
      <c r="D17" s="87" t="s">
        <v>35</v>
      </c>
      <c r="E17" s="86"/>
      <c r="F17" s="86"/>
      <c r="G17" s="88">
        <v>0.3</v>
      </c>
      <c r="H17" s="88">
        <v>0.3</v>
      </c>
      <c r="I17" s="87"/>
      <c r="J17" s="158"/>
      <c r="K17" s="160"/>
      <c r="L17" s="158"/>
      <c r="M17" s="87"/>
      <c r="N17" s="86"/>
    </row>
    <row r="18" spans="1:14" ht="18.75">
      <c r="A18" s="89">
        <v>1</v>
      </c>
      <c r="B18" s="89">
        <v>2</v>
      </c>
      <c r="C18" s="89">
        <v>3</v>
      </c>
      <c r="D18" s="89">
        <v>4</v>
      </c>
      <c r="E18" s="89">
        <v>5</v>
      </c>
      <c r="F18" s="89">
        <v>6</v>
      </c>
      <c r="G18" s="89">
        <v>7</v>
      </c>
      <c r="H18" s="89">
        <v>8</v>
      </c>
      <c r="I18" s="89">
        <v>9</v>
      </c>
      <c r="J18" s="89">
        <v>10</v>
      </c>
      <c r="K18" s="89">
        <v>11</v>
      </c>
      <c r="L18" s="89">
        <v>12</v>
      </c>
      <c r="M18" s="89">
        <v>13</v>
      </c>
      <c r="N18" s="89">
        <v>14</v>
      </c>
    </row>
    <row r="19" spans="1:14" ht="18.75">
      <c r="A19" s="90"/>
      <c r="B19" s="91"/>
      <c r="C19" s="92"/>
      <c r="D19" s="90"/>
      <c r="E19" s="90"/>
      <c r="F19" s="93"/>
      <c r="G19" s="93"/>
      <c r="H19" s="93"/>
      <c r="I19" s="93"/>
      <c r="J19" s="93"/>
      <c r="K19" s="93"/>
      <c r="L19" s="93"/>
      <c r="M19" s="94"/>
      <c r="N19" s="94"/>
    </row>
    <row r="20" spans="1:14" ht="18.75">
      <c r="A20" s="90"/>
      <c r="B20" s="97" t="s">
        <v>72</v>
      </c>
      <c r="C20" s="98"/>
      <c r="D20" s="95"/>
      <c r="E20" s="95"/>
      <c r="F20" s="95"/>
      <c r="G20" s="96"/>
      <c r="H20" s="96"/>
      <c r="I20" s="96"/>
      <c r="J20" s="96"/>
      <c r="K20" s="96"/>
      <c r="L20" s="96"/>
      <c r="M20" s="96"/>
      <c r="N20" s="96"/>
    </row>
    <row r="21" spans="1:14" ht="18.75">
      <c r="A21" s="114">
        <v>1</v>
      </c>
      <c r="B21" s="99" t="s">
        <v>99</v>
      </c>
      <c r="C21" s="98">
        <v>0.5</v>
      </c>
      <c r="D21" s="95">
        <v>14001</v>
      </c>
      <c r="E21" s="95">
        <v>2625.19</v>
      </c>
      <c r="F21" s="95">
        <v>13125.94</v>
      </c>
      <c r="G21" s="96">
        <f>F21*30%</f>
        <v>3937.782</v>
      </c>
      <c r="H21" s="96">
        <f>F21*30%</f>
        <v>3937.782</v>
      </c>
      <c r="I21" s="96">
        <f>SUM(G21:H21)</f>
        <v>7875.564</v>
      </c>
      <c r="J21" s="96">
        <v>2665.58</v>
      </c>
      <c r="K21" s="96">
        <v>2.18</v>
      </c>
      <c r="L21" s="96">
        <f>J21*K21</f>
        <v>5810.9644</v>
      </c>
      <c r="M21" s="96">
        <f>F21+I21+L21</f>
        <v>26812.4684</v>
      </c>
      <c r="N21" s="96">
        <f>M21*12</f>
        <v>321749.62080000003</v>
      </c>
    </row>
    <row r="22" spans="1:14" ht="15.75" customHeight="1">
      <c r="A22" s="114">
        <v>2</v>
      </c>
      <c r="B22" s="99" t="s">
        <v>91</v>
      </c>
      <c r="C22" s="98">
        <v>0.5</v>
      </c>
      <c r="D22" s="95">
        <v>10483</v>
      </c>
      <c r="E22" s="95">
        <v>1323.48</v>
      </c>
      <c r="F22" s="95">
        <v>6617.39</v>
      </c>
      <c r="G22" s="96">
        <f>F22*30%</f>
        <v>1985.217</v>
      </c>
      <c r="H22" s="96">
        <f>F22*30%</f>
        <v>1985.217</v>
      </c>
      <c r="I22" s="96">
        <f>SUM(G22:H22)</f>
        <v>3970.434</v>
      </c>
      <c r="J22" s="96">
        <v>2665.58</v>
      </c>
      <c r="K22" s="96">
        <v>4</v>
      </c>
      <c r="L22" s="96">
        <f>J22*K22</f>
        <v>10662.32</v>
      </c>
      <c r="M22" s="96">
        <f>F22+I22+L22</f>
        <v>21250.144</v>
      </c>
      <c r="N22" s="96">
        <f>M22*12</f>
        <v>255001.728</v>
      </c>
    </row>
    <row r="23" spans="1:14" ht="18.75">
      <c r="A23" s="94"/>
      <c r="B23" s="75" t="s">
        <v>67</v>
      </c>
      <c r="C23" s="100">
        <f>SUM(C20:C22)</f>
        <v>1</v>
      </c>
      <c r="D23" s="101">
        <f aca="true" t="shared" si="0" ref="D23:I23">SUM(D21:D22)</f>
        <v>24484</v>
      </c>
      <c r="E23" s="101">
        <f t="shared" si="0"/>
        <v>3948.67</v>
      </c>
      <c r="F23" s="101">
        <f t="shared" si="0"/>
        <v>19743.33</v>
      </c>
      <c r="G23" s="101">
        <f t="shared" si="0"/>
        <v>5922.999</v>
      </c>
      <c r="H23" s="101">
        <f t="shared" si="0"/>
        <v>5922.999</v>
      </c>
      <c r="I23" s="101">
        <f t="shared" si="0"/>
        <v>11845.998</v>
      </c>
      <c r="J23" s="102"/>
      <c r="K23" s="101">
        <f>SUM(K19:K22)</f>
        <v>6.18</v>
      </c>
      <c r="L23" s="101">
        <f>SUM(L21:L22)</f>
        <v>16473.2844</v>
      </c>
      <c r="M23" s="113">
        <f>F23+I23+L23</f>
        <v>48062.6124</v>
      </c>
      <c r="N23" s="101">
        <f>SUM(N19:N22)</f>
        <v>576751.3488</v>
      </c>
    </row>
    <row r="24" spans="1:14" ht="18.75">
      <c r="A24" s="23"/>
      <c r="B24" s="111"/>
      <c r="C24" s="23"/>
      <c r="D24" s="23"/>
      <c r="E24" s="23"/>
      <c r="F24" s="23"/>
      <c r="G24" s="23"/>
      <c r="H24" s="23"/>
      <c r="I24" s="28"/>
      <c r="J24" s="28"/>
      <c r="K24" s="28"/>
      <c r="L24" s="28"/>
      <c r="M24" s="28"/>
      <c r="N24" s="23"/>
    </row>
    <row r="25" spans="2:13" ht="15.75">
      <c r="B25" s="21" t="s">
        <v>82</v>
      </c>
      <c r="C25" s="149">
        <f>L23</f>
        <v>16473.2844</v>
      </c>
      <c r="D25" s="149"/>
      <c r="E25" s="21" t="s">
        <v>84</v>
      </c>
      <c r="F25" s="71" t="s">
        <v>100</v>
      </c>
      <c r="G25" s="22"/>
      <c r="L25" s="108" t="s">
        <v>107</v>
      </c>
      <c r="M25" s="108"/>
    </row>
    <row r="26" spans="2:13" ht="15.75">
      <c r="B26" s="21" t="s">
        <v>83</v>
      </c>
      <c r="C26" s="149">
        <f>C25*12</f>
        <v>197679.4128</v>
      </c>
      <c r="D26" s="149"/>
      <c r="E26" s="21" t="s">
        <v>84</v>
      </c>
      <c r="F26" s="103"/>
      <c r="G26" s="22"/>
      <c r="L26" s="106"/>
      <c r="M26" s="109"/>
    </row>
    <row r="27" spans="1:13" ht="15.75">
      <c r="A27" s="71"/>
      <c r="B27" s="71"/>
      <c r="C27" s="71"/>
      <c r="D27" s="71"/>
      <c r="F27" s="71" t="s">
        <v>81</v>
      </c>
      <c r="G27" s="30"/>
      <c r="L27" s="107"/>
      <c r="M27" s="107"/>
    </row>
    <row r="28" spans="1:13" ht="15.75">
      <c r="A28" s="26"/>
      <c r="B28" s="19"/>
      <c r="C28" s="19"/>
      <c r="D28" s="19"/>
      <c r="F28" s="69"/>
      <c r="G28" s="30"/>
      <c r="L28" s="107"/>
      <c r="M28" s="107"/>
    </row>
    <row r="29" spans="1:16" ht="15.75">
      <c r="A29" s="71"/>
      <c r="B29" s="71"/>
      <c r="C29" s="71"/>
      <c r="D29" s="71"/>
      <c r="F29" s="71" t="s">
        <v>86</v>
      </c>
      <c r="G29" s="27"/>
      <c r="L29" s="106"/>
      <c r="M29" s="106"/>
      <c r="N29" s="150"/>
      <c r="O29" s="150"/>
      <c r="P29" s="150"/>
    </row>
    <row r="30" spans="6:11" ht="15.75">
      <c r="F30" s="71"/>
      <c r="G30" s="30"/>
      <c r="J30" s="30"/>
      <c r="K30" s="22"/>
    </row>
    <row r="31" spans="1:9" ht="15.75">
      <c r="A31" s="151"/>
      <c r="B31" s="152"/>
      <c r="C31" s="152"/>
      <c r="D31" s="152"/>
      <c r="E31" s="152"/>
      <c r="F31" s="152"/>
      <c r="G31" s="22"/>
      <c r="H31" s="150"/>
      <c r="I31" s="150"/>
    </row>
  </sheetData>
  <sheetProtection/>
  <mergeCells count="18">
    <mergeCell ref="B5:J5"/>
    <mergeCell ref="B6:G6"/>
    <mergeCell ref="B7:G7"/>
    <mergeCell ref="C10:F10"/>
    <mergeCell ref="I10:N10"/>
    <mergeCell ref="C11:F11"/>
    <mergeCell ref="J11:M11"/>
    <mergeCell ref="D9:F9"/>
    <mergeCell ref="C26:D26"/>
    <mergeCell ref="N29:P29"/>
    <mergeCell ref="A31:F31"/>
    <mergeCell ref="H31:I31"/>
    <mergeCell ref="G12:I12"/>
    <mergeCell ref="J12:L12"/>
    <mergeCell ref="J13:J17"/>
    <mergeCell ref="K13:K17"/>
    <mergeCell ref="L13:L17"/>
    <mergeCell ref="C25:D25"/>
  </mergeCells>
  <printOptions horizontalCentered="1"/>
  <pageMargins left="0.3937007874015748" right="0.1968503937007874" top="0.1968503937007874" bottom="0.3937007874015748" header="0.11811023622047245" footer="0.31496062992125984"/>
  <pageSetup horizontalDpi="600" verticalDpi="600" orientation="landscape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C440</cp:lastModifiedBy>
  <cp:lastPrinted>2023-02-21T03:08:45Z</cp:lastPrinted>
  <dcterms:created xsi:type="dcterms:W3CDTF">1996-10-08T23:32:33Z</dcterms:created>
  <dcterms:modified xsi:type="dcterms:W3CDTF">2023-02-21T03:11:20Z</dcterms:modified>
  <cp:category/>
  <cp:version/>
  <cp:contentType/>
  <cp:contentStatus/>
</cp:coreProperties>
</file>