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9090" activeTab="0"/>
  </bookViews>
  <sheets>
    <sheet name="МОП июль 2022" sheetId="1" r:id="rId1"/>
    <sheet name="Техи июль 2022" sheetId="2" r:id="rId2"/>
  </sheets>
  <definedNames/>
  <calcPr fullCalcOnLoad="1"/>
</workbook>
</file>

<file path=xl/sharedStrings.xml><?xml version="1.0" encoding="utf-8"?>
<sst xmlns="http://schemas.openxmlformats.org/spreadsheetml/2006/main" count="106" uniqueCount="69">
  <si>
    <t>Должность</t>
  </si>
  <si>
    <t>Кол-во ед</t>
  </si>
  <si>
    <t>Итого</t>
  </si>
  <si>
    <t>Месячный фонд оплаты труда</t>
  </si>
  <si>
    <t>%</t>
  </si>
  <si>
    <t>Сумма</t>
  </si>
  <si>
    <t>Годовой фонд оплаты труда</t>
  </si>
  <si>
    <t>№ п/п</t>
  </si>
  <si>
    <t>Дата составления</t>
  </si>
  <si>
    <t>ШТАТНОЕ  РАСПИСАНИЕ</t>
  </si>
  <si>
    <t>УТВЕРЖДЕНО</t>
  </si>
  <si>
    <t>личная подпись</t>
  </si>
  <si>
    <t>расшифровка подписи</t>
  </si>
  <si>
    <t>Код</t>
  </si>
  <si>
    <t>0301017</t>
  </si>
  <si>
    <t>Форма по ОКУД</t>
  </si>
  <si>
    <t>по ОКПО</t>
  </si>
  <si>
    <t>Надбавки, руб.</t>
  </si>
  <si>
    <t>Урало-сибирская надбавка 30%</t>
  </si>
  <si>
    <t>ИТОГО:</t>
  </si>
  <si>
    <t>сумма</t>
  </si>
  <si>
    <t>Муниципальное казенное учреждение "Администрация Червянского муниципального образования"</t>
  </si>
  <si>
    <t>МОП</t>
  </si>
  <si>
    <t>Водитель</t>
  </si>
  <si>
    <t>Кочегар</t>
  </si>
  <si>
    <t>Уборщик служебного помещения</t>
  </si>
  <si>
    <t>Ежеменячное денежное вознагрождение</t>
  </si>
  <si>
    <t xml:space="preserve">№ документа </t>
  </si>
  <si>
    <t>Районный коэффициент   30 %</t>
  </si>
  <si>
    <t>Пост. Главы администрации</t>
  </si>
  <si>
    <t>Глава администрации</t>
  </si>
  <si>
    <t>_________________А.С.Рукосуев</t>
  </si>
  <si>
    <t>За сложность и напряженность в труде</t>
  </si>
  <si>
    <t xml:space="preserve"> </t>
  </si>
  <si>
    <t>Разнорабочий</t>
  </si>
  <si>
    <t>А.С. Рукосуев</t>
  </si>
  <si>
    <t>Штат в количестве 4 единицы</t>
  </si>
  <si>
    <t>Унифицированная форма № Т-3</t>
  </si>
  <si>
    <t>Утверждена постановлением Госкомстата РФ</t>
  </si>
  <si>
    <t>от 5 января 2004 г. № 1</t>
  </si>
  <si>
    <t>Номер документа</t>
  </si>
  <si>
    <t>Урал.сиб. надбавка 30%</t>
  </si>
  <si>
    <t>Выслуга лет</t>
  </si>
  <si>
    <t>Постановлением Главы администрации</t>
  </si>
  <si>
    <t>ТЕХНИЧЕСКИЕ ИСПОЛНИТЕЛИ</t>
  </si>
  <si>
    <t>Район. Коэф 30 %</t>
  </si>
  <si>
    <t>Ежемесячное денежное вознаграждение</t>
  </si>
  <si>
    <t>Программист</t>
  </si>
  <si>
    <t xml:space="preserve">Исполнитель   </t>
  </si>
  <si>
    <t>В.И. Рукосуева</t>
  </si>
  <si>
    <t>Исполнитель</t>
  </si>
  <si>
    <t xml:space="preserve">                               А.С. Рукосуев</t>
  </si>
  <si>
    <t xml:space="preserve">Должностной оклад </t>
  </si>
  <si>
    <t>Штат в количестве 1 единицы</t>
  </si>
  <si>
    <t>повышающий коэффициент водителя , премия МОП</t>
  </si>
  <si>
    <t>Премия</t>
  </si>
  <si>
    <t>Спасиалист по закупкам</t>
  </si>
  <si>
    <t>Спасиалист по кадрам</t>
  </si>
  <si>
    <t>_________________А.С. Рукосуев</t>
  </si>
  <si>
    <t>Проект</t>
  </si>
  <si>
    <t>Специалист по архивному делу (архивариус)</t>
  </si>
  <si>
    <t>Проект ШТАТНОЕ  РАСПИСАНИЕ</t>
  </si>
  <si>
    <t>премия</t>
  </si>
  <si>
    <r>
      <t>Материальная помощь - 2д/о*1,6 = 31507,20 Единовременная выплата  к отпуску - 2д/о*1,6=</t>
    </r>
    <r>
      <rPr>
        <b/>
        <sz val="12"/>
        <rFont val="Times New Roman"/>
        <family val="1"/>
      </rPr>
      <t>31507,20</t>
    </r>
  </si>
  <si>
    <r>
      <t>Годовой фонд оплаты труда -</t>
    </r>
    <r>
      <rPr>
        <b/>
        <sz val="12"/>
        <rFont val="Times New Roman"/>
        <family val="1"/>
      </rPr>
      <t xml:space="preserve"> =</t>
    </r>
  </si>
  <si>
    <t>на период с "01" июля 2022 г.</t>
  </si>
  <si>
    <t>№ 60 от 01.12.2022</t>
  </si>
  <si>
    <t>5</t>
  </si>
  <si>
    <t>Годовой фонд оплаты труда - 1 293 691,20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</si>
</sst>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4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9" fontId="4" fillId="0" borderId="10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textRotation="90" wrapText="1"/>
    </xf>
    <xf numFmtId="4" fontId="9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textRotation="90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4" fontId="10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4" fontId="10" fillId="0" borderId="15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vertical="top"/>
    </xf>
    <xf numFmtId="4" fontId="6" fillId="0" borderId="24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textRotation="90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34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6" fillId="0" borderId="13" xfId="0" applyNumberFormat="1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textRotation="90" wrapText="1"/>
    </xf>
    <xf numFmtId="0" fontId="9" fillId="0" borderId="29" xfId="0" applyFont="1" applyBorder="1" applyAlignment="1">
      <alignment horizontal="center" vertical="top" textRotation="90" wrapText="1"/>
    </xf>
    <xf numFmtId="0" fontId="9" fillId="0" borderId="29" xfId="0" applyFont="1" applyBorder="1" applyAlignment="1">
      <alignment horizontal="center" vertical="top" textRotation="90"/>
    </xf>
    <xf numFmtId="0" fontId="9" fillId="0" borderId="41" xfId="0" applyFont="1" applyBorder="1" applyAlignment="1">
      <alignment horizontal="center" vertical="top" textRotation="90"/>
    </xf>
    <xf numFmtId="0" fontId="9" fillId="0" borderId="42" xfId="0" applyFont="1" applyBorder="1" applyAlignment="1">
      <alignment horizontal="center" vertical="top" textRotation="90"/>
    </xf>
    <xf numFmtId="0" fontId="9" fillId="0" borderId="41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 textRotation="90" wrapText="1"/>
    </xf>
    <xf numFmtId="0" fontId="9" fillId="0" borderId="19" xfId="0" applyFont="1" applyBorder="1" applyAlignment="1">
      <alignment horizontal="center" vertical="top" textRotation="90" wrapText="1"/>
    </xf>
    <xf numFmtId="0" fontId="9" fillId="0" borderId="21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39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0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3.00390625" style="15" customWidth="1"/>
    <col min="2" max="2" width="9.25390625" style="15" customWidth="1"/>
    <col min="3" max="3" width="3.625" style="15" customWidth="1"/>
    <col min="4" max="4" width="9.125" style="15" customWidth="1"/>
    <col min="5" max="5" width="4.625" style="15" customWidth="1"/>
    <col min="6" max="6" width="8.875" style="15" customWidth="1"/>
    <col min="7" max="7" width="3.625" style="15" customWidth="1"/>
    <col min="8" max="8" width="9.00390625" style="15" customWidth="1"/>
    <col min="9" max="9" width="3.875" style="15" customWidth="1"/>
    <col min="10" max="10" width="8.75390625" style="15" customWidth="1"/>
    <col min="11" max="11" width="5.875" style="15" customWidth="1"/>
    <col min="12" max="12" width="8.75390625" style="15" customWidth="1"/>
    <col min="13" max="13" width="10.375" style="15" customWidth="1"/>
    <col min="14" max="14" width="9.125" style="15" customWidth="1"/>
    <col min="15" max="15" width="8.625" style="15" customWidth="1"/>
    <col min="16" max="16" width="11.00390625" style="15" customWidth="1"/>
    <col min="17" max="17" width="18.00390625" style="15" customWidth="1"/>
    <col min="18" max="18" width="9.625" style="15" hidden="1" customWidth="1"/>
    <col min="19" max="19" width="3.125" style="15" hidden="1" customWidth="1"/>
    <col min="20" max="16384" width="9.125" style="15" customWidth="1"/>
  </cols>
  <sheetData>
    <row r="1" spans="1:1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2"/>
      <c r="O1" s="12"/>
      <c r="P1" s="12"/>
      <c r="Q1" s="69" t="s">
        <v>13</v>
      </c>
      <c r="R1" s="69"/>
      <c r="S1" s="69"/>
    </row>
    <row r="2" spans="1:19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4" t="s">
        <v>15</v>
      </c>
      <c r="N2" s="87"/>
      <c r="Q2" s="88" t="s">
        <v>14</v>
      </c>
      <c r="R2" s="88"/>
      <c r="S2" s="88"/>
    </row>
    <row r="3" spans="1:19" ht="12.75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2" t="s">
        <v>16</v>
      </c>
      <c r="Q3" s="88"/>
      <c r="R3" s="88"/>
      <c r="S3" s="88"/>
    </row>
    <row r="4" spans="1:1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2"/>
      <c r="O4" s="12"/>
      <c r="P4" s="12"/>
      <c r="Q4" s="12"/>
      <c r="R4" s="12"/>
      <c r="S4" s="12"/>
    </row>
    <row r="5" spans="1:19" ht="12.75">
      <c r="A5" s="1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</row>
    <row r="6" spans="1:19" ht="25.5" customHeight="1">
      <c r="A6" s="12"/>
      <c r="B6" s="16"/>
      <c r="C6" s="16"/>
      <c r="D6" s="80" t="s">
        <v>9</v>
      </c>
      <c r="E6" s="80"/>
      <c r="F6" s="80"/>
      <c r="G6" s="80"/>
      <c r="H6" s="80"/>
      <c r="I6" s="80"/>
      <c r="J6" s="80"/>
      <c r="K6" s="80"/>
      <c r="L6" s="92"/>
      <c r="M6" s="19" t="s">
        <v>27</v>
      </c>
      <c r="N6" s="90" t="s">
        <v>8</v>
      </c>
      <c r="O6" s="90"/>
      <c r="P6" s="18"/>
      <c r="Q6" s="18"/>
      <c r="R6" s="18"/>
      <c r="S6" s="18"/>
    </row>
    <row r="7" spans="1:19" ht="12.75">
      <c r="A7" s="12"/>
      <c r="B7" s="18"/>
      <c r="C7" s="18"/>
      <c r="D7" s="18"/>
      <c r="E7" s="20"/>
      <c r="F7" s="86" t="s">
        <v>59</v>
      </c>
      <c r="G7" s="86"/>
      <c r="H7" s="86"/>
      <c r="I7" s="86"/>
      <c r="J7" s="86"/>
      <c r="K7" s="21"/>
      <c r="L7" s="21"/>
      <c r="M7" s="19">
        <v>1</v>
      </c>
      <c r="N7" s="91">
        <v>44896</v>
      </c>
      <c r="O7" s="90"/>
      <c r="P7" s="87" t="s">
        <v>10</v>
      </c>
      <c r="Q7" s="87"/>
      <c r="R7" s="87"/>
      <c r="S7" s="87"/>
    </row>
    <row r="8" spans="1:19" ht="12.75">
      <c r="A8" s="12"/>
      <c r="B8" s="20"/>
      <c r="C8" s="20"/>
      <c r="D8" s="20"/>
      <c r="E8" s="20"/>
      <c r="F8" s="86"/>
      <c r="G8" s="86"/>
      <c r="H8" s="86"/>
      <c r="I8" s="86"/>
      <c r="J8" s="86"/>
      <c r="K8" s="20"/>
      <c r="L8" s="20"/>
      <c r="M8" s="22"/>
      <c r="N8" s="12"/>
      <c r="O8" s="12"/>
      <c r="P8" s="74" t="s">
        <v>29</v>
      </c>
      <c r="Q8" s="74"/>
      <c r="R8" s="74"/>
      <c r="S8" s="74"/>
    </row>
    <row r="9" spans="1:19" ht="12.75">
      <c r="A9" s="12"/>
      <c r="B9" s="12"/>
      <c r="C9" s="12"/>
      <c r="D9" s="16"/>
      <c r="E9" s="75" t="s">
        <v>65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6" t="s">
        <v>66</v>
      </c>
      <c r="Q9" s="76"/>
      <c r="R9" s="76"/>
      <c r="S9" s="76"/>
    </row>
    <row r="10" spans="1:19" ht="12.75">
      <c r="A10" s="12"/>
      <c r="B10" s="12"/>
      <c r="C10" s="12"/>
      <c r="D10" s="16"/>
      <c r="E10" s="16"/>
      <c r="F10" s="16"/>
      <c r="G10" s="16"/>
      <c r="H10" s="16"/>
      <c r="I10" s="16"/>
      <c r="J10" s="16"/>
      <c r="K10" s="16"/>
      <c r="L10" s="16"/>
      <c r="M10" s="23"/>
      <c r="N10" s="16"/>
      <c r="O10" s="12"/>
      <c r="P10" s="79" t="s">
        <v>36</v>
      </c>
      <c r="Q10" s="79"/>
      <c r="R10" s="79"/>
      <c r="S10" s="79"/>
    </row>
    <row r="11" spans="1:19" ht="12.75">
      <c r="A11" s="12"/>
      <c r="B11" s="12"/>
      <c r="C11" s="12"/>
      <c r="D11" s="12"/>
      <c r="E11" s="12"/>
      <c r="F11" s="12"/>
      <c r="G11" s="16"/>
      <c r="H11" s="16"/>
      <c r="I11" s="16"/>
      <c r="J11" s="16"/>
      <c r="K11" s="16"/>
      <c r="L11" s="16"/>
      <c r="M11" s="23"/>
      <c r="N11" s="16"/>
      <c r="O11" s="12"/>
      <c r="P11" s="74" t="s">
        <v>31</v>
      </c>
      <c r="Q11" s="74"/>
      <c r="R11" s="74"/>
      <c r="S11" s="74"/>
    </row>
    <row r="12" spans="1:19" ht="13.5" thickBot="1">
      <c r="A12" s="80" t="s">
        <v>22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24"/>
    </row>
    <row r="13" spans="1:19" ht="12.75">
      <c r="A13" s="68" t="s">
        <v>7</v>
      </c>
      <c r="B13" s="69" t="s">
        <v>0</v>
      </c>
      <c r="C13" s="68" t="s">
        <v>1</v>
      </c>
      <c r="D13" s="70" t="s">
        <v>52</v>
      </c>
      <c r="E13" s="83" t="s">
        <v>17</v>
      </c>
      <c r="F13" s="84"/>
      <c r="G13" s="84"/>
      <c r="H13" s="84"/>
      <c r="I13" s="84"/>
      <c r="J13" s="84"/>
      <c r="K13" s="84"/>
      <c r="L13" s="85"/>
      <c r="M13" s="69" t="s">
        <v>2</v>
      </c>
      <c r="N13" s="77" t="s">
        <v>28</v>
      </c>
      <c r="O13" s="78" t="s">
        <v>18</v>
      </c>
      <c r="P13" s="71" t="s">
        <v>3</v>
      </c>
      <c r="Q13" s="73" t="s">
        <v>6</v>
      </c>
      <c r="R13" s="12"/>
      <c r="S13" s="12"/>
    </row>
    <row r="14" spans="1:19" ht="39" customHeight="1">
      <c r="A14" s="68"/>
      <c r="B14" s="69"/>
      <c r="C14" s="68"/>
      <c r="D14" s="70"/>
      <c r="E14" s="77" t="s">
        <v>26</v>
      </c>
      <c r="F14" s="77"/>
      <c r="G14" s="78" t="s">
        <v>32</v>
      </c>
      <c r="H14" s="73"/>
      <c r="I14" s="78" t="s">
        <v>54</v>
      </c>
      <c r="J14" s="73"/>
      <c r="K14" s="78" t="s">
        <v>55</v>
      </c>
      <c r="L14" s="73"/>
      <c r="M14" s="69"/>
      <c r="N14" s="77"/>
      <c r="O14" s="78"/>
      <c r="P14" s="72"/>
      <c r="Q14" s="73"/>
      <c r="R14" s="12"/>
      <c r="S14" s="12"/>
    </row>
    <row r="15" spans="1:19" ht="40.5" customHeight="1">
      <c r="A15" s="68"/>
      <c r="B15" s="69"/>
      <c r="C15" s="68"/>
      <c r="D15" s="70"/>
      <c r="E15" s="14" t="s">
        <v>4</v>
      </c>
      <c r="F15" s="14" t="s">
        <v>5</v>
      </c>
      <c r="G15" s="25" t="s">
        <v>4</v>
      </c>
      <c r="H15" s="26" t="s">
        <v>5</v>
      </c>
      <c r="I15" s="41">
        <v>0.014</v>
      </c>
      <c r="J15" s="26" t="s">
        <v>20</v>
      </c>
      <c r="K15" s="26" t="s">
        <v>4</v>
      </c>
      <c r="L15" s="26" t="s">
        <v>5</v>
      </c>
      <c r="M15" s="69"/>
      <c r="N15" s="77"/>
      <c r="O15" s="78"/>
      <c r="P15" s="72"/>
      <c r="Q15" s="73"/>
      <c r="R15" s="12"/>
      <c r="S15" s="12"/>
    </row>
    <row r="16" spans="1:19" ht="12.75">
      <c r="A16" s="14">
        <v>1</v>
      </c>
      <c r="B16" s="27" t="s">
        <v>23</v>
      </c>
      <c r="C16" s="3">
        <v>1</v>
      </c>
      <c r="D16" s="1">
        <v>12275</v>
      </c>
      <c r="E16" s="3">
        <v>40</v>
      </c>
      <c r="F16" s="4">
        <f>D16*0.4</f>
        <v>4910</v>
      </c>
      <c r="G16" s="59" t="s">
        <v>67</v>
      </c>
      <c r="H16" s="4">
        <f>D16*0.05</f>
        <v>613.75</v>
      </c>
      <c r="I16" s="3"/>
      <c r="J16" s="4"/>
      <c r="K16" s="4"/>
      <c r="L16" s="4"/>
      <c r="M16" s="4">
        <f>D16+F16+H16+J16</f>
        <v>17798.75</v>
      </c>
      <c r="N16" s="4">
        <f>M16*30%</f>
        <v>5339.625</v>
      </c>
      <c r="O16" s="4">
        <f>M16*30%</f>
        <v>5339.625</v>
      </c>
      <c r="P16" s="5">
        <f>O16+N16+M16</f>
        <v>28478</v>
      </c>
      <c r="Q16" s="6">
        <f>P16*12</f>
        <v>341736</v>
      </c>
      <c r="R16" s="12"/>
      <c r="S16" s="12"/>
    </row>
    <row r="17" spans="1:19" ht="12.75">
      <c r="A17" s="14">
        <v>2</v>
      </c>
      <c r="B17" s="27" t="s">
        <v>24</v>
      </c>
      <c r="C17" s="3">
        <v>1</v>
      </c>
      <c r="D17" s="2">
        <v>11805</v>
      </c>
      <c r="E17" s="3">
        <v>30</v>
      </c>
      <c r="F17" s="4">
        <f>D17*0.3</f>
        <v>3541.5</v>
      </c>
      <c r="G17" s="3">
        <v>10</v>
      </c>
      <c r="H17" s="4">
        <f>D17*0.1</f>
        <v>1180.5</v>
      </c>
      <c r="I17" s="40"/>
      <c r="J17" s="4"/>
      <c r="K17" s="40"/>
      <c r="L17" s="4"/>
      <c r="M17" s="4">
        <f>D17+F17+H17+J17+L17</f>
        <v>16527</v>
      </c>
      <c r="N17" s="4">
        <f>M17*30%</f>
        <v>4958.099999999999</v>
      </c>
      <c r="O17" s="4">
        <f>M17*30%</f>
        <v>4958.099999999999</v>
      </c>
      <c r="P17" s="5">
        <f>O17+N17+M17</f>
        <v>26443.199999999997</v>
      </c>
      <c r="Q17" s="6">
        <f>P17*12</f>
        <v>317318.39999999997</v>
      </c>
      <c r="R17" s="12"/>
      <c r="S17" s="12"/>
    </row>
    <row r="18" spans="1:19" ht="27" customHeight="1">
      <c r="A18" s="14">
        <v>3</v>
      </c>
      <c r="B18" s="27" t="s">
        <v>25</v>
      </c>
      <c r="C18" s="3">
        <v>1</v>
      </c>
      <c r="D18" s="2">
        <v>11805</v>
      </c>
      <c r="E18" s="3">
        <v>30</v>
      </c>
      <c r="F18" s="4">
        <f>D18*0.3</f>
        <v>3541.5</v>
      </c>
      <c r="G18" s="3">
        <v>10</v>
      </c>
      <c r="H18" s="4">
        <f>D18*0.1</f>
        <v>1180.5</v>
      </c>
      <c r="I18" s="40"/>
      <c r="J18" s="4"/>
      <c r="K18" s="40"/>
      <c r="L18" s="4"/>
      <c r="M18" s="4">
        <f>D18+F18+H18+J18+L18</f>
        <v>16527</v>
      </c>
      <c r="N18" s="4">
        <f>M18*30%</f>
        <v>4958.099999999999</v>
      </c>
      <c r="O18" s="4">
        <f>M18*30%</f>
        <v>4958.099999999999</v>
      </c>
      <c r="P18" s="5">
        <f>O18+N18+M18</f>
        <v>26443.199999999997</v>
      </c>
      <c r="Q18" s="6">
        <f>P18*12</f>
        <v>317318.39999999997</v>
      </c>
      <c r="R18" s="12"/>
      <c r="S18" s="12"/>
    </row>
    <row r="19" spans="1:19" ht="32.25" customHeight="1" thickBot="1">
      <c r="A19" s="14">
        <v>4</v>
      </c>
      <c r="B19" s="27" t="s">
        <v>34</v>
      </c>
      <c r="C19" s="3">
        <v>1</v>
      </c>
      <c r="D19" s="2">
        <v>11805</v>
      </c>
      <c r="E19" s="3">
        <v>0.3</v>
      </c>
      <c r="F19" s="4">
        <f>D19*0.3</f>
        <v>3541.5</v>
      </c>
      <c r="G19" s="3">
        <v>10</v>
      </c>
      <c r="H19" s="4">
        <f>D19*0.1</f>
        <v>1180.5</v>
      </c>
      <c r="I19" s="40"/>
      <c r="J19" s="4"/>
      <c r="K19" s="40"/>
      <c r="L19" s="4"/>
      <c r="M19" s="4">
        <f>D19+F19+H19+J19+L19</f>
        <v>16527</v>
      </c>
      <c r="N19" s="4">
        <f>M19*30%</f>
        <v>4958.099999999999</v>
      </c>
      <c r="O19" s="4">
        <f>M19*30%</f>
        <v>4958.099999999999</v>
      </c>
      <c r="P19" s="5">
        <f>O19+N19+M19</f>
        <v>26443.199999999997</v>
      </c>
      <c r="Q19" s="6">
        <f>P19*12</f>
        <v>317318.39999999997</v>
      </c>
      <c r="R19" s="12"/>
      <c r="S19" s="12"/>
    </row>
    <row r="20" spans="1:19" ht="19.5" customHeight="1" thickBot="1">
      <c r="A20" s="61" t="s">
        <v>19</v>
      </c>
      <c r="B20" s="62"/>
      <c r="C20" s="7">
        <v>4</v>
      </c>
      <c r="D20" s="8">
        <f>D16+D17+D18+D19</f>
        <v>47690</v>
      </c>
      <c r="E20" s="7"/>
      <c r="F20" s="8">
        <f>F16+F17+F18+F19</f>
        <v>15534.5</v>
      </c>
      <c r="G20" s="9"/>
      <c r="H20" s="8">
        <f>H16+H17+H18+H19</f>
        <v>4155.25</v>
      </c>
      <c r="I20" s="9"/>
      <c r="J20" s="8">
        <f aca="true" t="shared" si="0" ref="J20:P20">J16+J17+J18+J19</f>
        <v>0</v>
      </c>
      <c r="K20" s="8"/>
      <c r="L20" s="8">
        <f>SUM(L16:L19)</f>
        <v>0</v>
      </c>
      <c r="M20" s="8">
        <f>M16+M17+M18+M19</f>
        <v>67379.75</v>
      </c>
      <c r="N20" s="8">
        <f t="shared" si="0"/>
        <v>20213.924999999996</v>
      </c>
      <c r="O20" s="8">
        <f t="shared" si="0"/>
        <v>20213.924999999996</v>
      </c>
      <c r="P20" s="10">
        <f t="shared" si="0"/>
        <v>107807.59999999999</v>
      </c>
      <c r="Q20" s="11">
        <f>Q16+Q17+Q18+Q19</f>
        <v>1293691.1999999997</v>
      </c>
      <c r="R20" s="12"/>
      <c r="S20" s="12"/>
    </row>
    <row r="21" spans="1:19" ht="13.5" thickBot="1">
      <c r="A21" s="66"/>
      <c r="B21" s="66"/>
      <c r="C21" s="66"/>
      <c r="D21" s="66"/>
      <c r="E21" s="66"/>
      <c r="F21" s="66"/>
      <c r="G21" s="28"/>
      <c r="H21" s="29"/>
      <c r="I21" s="28"/>
      <c r="J21" s="29"/>
      <c r="K21" s="29"/>
      <c r="L21" s="29"/>
      <c r="M21" s="29"/>
      <c r="N21" s="29"/>
      <c r="O21" s="29"/>
      <c r="P21" s="29"/>
      <c r="Q21" s="29"/>
      <c r="R21" s="12"/>
      <c r="S21" s="12"/>
    </row>
    <row r="22" spans="1:19" ht="12.75">
      <c r="A22" s="66" t="s">
        <v>68</v>
      </c>
      <c r="B22" s="66"/>
      <c r="C22" s="66"/>
      <c r="D22" s="66"/>
      <c r="E22" s="66"/>
      <c r="F22" s="66"/>
      <c r="G22" s="28"/>
      <c r="H22" s="29"/>
      <c r="I22" s="28"/>
      <c r="J22" s="29"/>
      <c r="K22" s="29"/>
      <c r="L22" s="29"/>
      <c r="M22" s="29"/>
      <c r="N22" s="29"/>
      <c r="O22" s="29"/>
      <c r="P22" s="29"/>
      <c r="Q22" s="29"/>
      <c r="R22" s="12"/>
      <c r="S22" s="12"/>
    </row>
    <row r="23" spans="1:19" ht="12.75">
      <c r="A23" s="16"/>
      <c r="B23" s="16"/>
      <c r="C23" s="16"/>
      <c r="D23" s="16"/>
      <c r="E23" s="16"/>
      <c r="F23" s="16"/>
      <c r="G23" s="16"/>
      <c r="H23" s="16"/>
      <c r="I23" s="30"/>
      <c r="J23" s="30"/>
      <c r="K23" s="30"/>
      <c r="L23" s="30"/>
      <c r="M23" s="30"/>
      <c r="N23" s="24"/>
      <c r="O23" s="12"/>
      <c r="P23" s="31"/>
      <c r="Q23" s="12"/>
      <c r="R23" s="32"/>
      <c r="S23" s="12"/>
    </row>
    <row r="24" spans="1:19" ht="12.75">
      <c r="A24" s="65" t="s">
        <v>30</v>
      </c>
      <c r="B24" s="65"/>
      <c r="C24" s="65"/>
      <c r="D24" s="12"/>
      <c r="E24" s="63"/>
      <c r="F24" s="63"/>
      <c r="G24" s="63"/>
      <c r="H24" s="12"/>
      <c r="I24" s="12"/>
      <c r="J24" s="33"/>
      <c r="K24" s="33"/>
      <c r="L24" s="33"/>
      <c r="M24" s="34"/>
      <c r="N24" s="35"/>
      <c r="O24" s="67" t="s">
        <v>35</v>
      </c>
      <c r="P24" s="67"/>
      <c r="Q24" s="67"/>
      <c r="R24" s="32"/>
      <c r="S24" s="12"/>
    </row>
    <row r="25" spans="1:19" ht="12.75">
      <c r="A25" s="12"/>
      <c r="B25" s="12"/>
      <c r="C25" s="12"/>
      <c r="D25" s="12"/>
      <c r="E25" s="63"/>
      <c r="F25" s="63"/>
      <c r="G25" s="63"/>
      <c r="H25" s="12"/>
      <c r="I25" s="12"/>
      <c r="J25" s="82" t="s">
        <v>11</v>
      </c>
      <c r="K25" s="82"/>
      <c r="L25" s="82"/>
      <c r="M25" s="82"/>
      <c r="N25" s="35"/>
      <c r="O25" s="64" t="s">
        <v>12</v>
      </c>
      <c r="P25" s="64"/>
      <c r="Q25" s="64"/>
      <c r="R25" s="12"/>
      <c r="S25" s="12"/>
    </row>
    <row r="26" spans="1:19" ht="12.75">
      <c r="A26" s="12"/>
      <c r="B26" s="60"/>
      <c r="C26" s="60"/>
      <c r="D26" s="60"/>
      <c r="E26" s="35"/>
      <c r="F26" s="35"/>
      <c r="G26" s="35"/>
      <c r="H26" s="12"/>
      <c r="I26" s="35"/>
      <c r="J26" s="12"/>
      <c r="K26" s="12"/>
      <c r="L26" s="12"/>
      <c r="M26" s="13"/>
      <c r="N26" s="12"/>
      <c r="O26" s="12"/>
      <c r="P26" s="12"/>
      <c r="Q26" s="12"/>
      <c r="R26" s="12"/>
      <c r="S26" s="12"/>
    </row>
    <row r="27" spans="1:19" ht="12.75">
      <c r="A27" s="12" t="s">
        <v>48</v>
      </c>
      <c r="B27" s="12"/>
      <c r="C27" s="12"/>
      <c r="D27" s="12"/>
      <c r="E27" s="35"/>
      <c r="F27" s="35"/>
      <c r="G27" s="35"/>
      <c r="H27" s="12"/>
      <c r="I27" s="36"/>
      <c r="J27" s="33"/>
      <c r="K27" s="33"/>
      <c r="L27" s="33"/>
      <c r="M27" s="34"/>
      <c r="N27" s="35"/>
      <c r="O27" s="81" t="s">
        <v>49</v>
      </c>
      <c r="P27" s="81"/>
      <c r="Q27" s="81"/>
      <c r="R27" s="12"/>
      <c r="S27" s="12"/>
    </row>
    <row r="28" spans="5:17" ht="12.75">
      <c r="E28" s="37"/>
      <c r="F28" s="37"/>
      <c r="G28" s="37"/>
      <c r="I28" s="37"/>
      <c r="J28" s="82" t="s">
        <v>11</v>
      </c>
      <c r="K28" s="82"/>
      <c r="L28" s="82"/>
      <c r="M28" s="82"/>
      <c r="O28" s="64" t="s">
        <v>12</v>
      </c>
      <c r="P28" s="64"/>
      <c r="Q28" s="64"/>
    </row>
    <row r="29" spans="9:18" ht="12.75">
      <c r="I29" s="37"/>
      <c r="R29" s="15" t="s">
        <v>33</v>
      </c>
    </row>
    <row r="30" ht="12.75">
      <c r="I30" s="37"/>
    </row>
  </sheetData>
  <sheetProtection/>
  <mergeCells count="43">
    <mergeCell ref="F7:J8"/>
    <mergeCell ref="Q1:S1"/>
    <mergeCell ref="M2:N2"/>
    <mergeCell ref="Q2:S2"/>
    <mergeCell ref="A3:O3"/>
    <mergeCell ref="Q3:S3"/>
    <mergeCell ref="P7:S7"/>
    <mergeCell ref="N6:O6"/>
    <mergeCell ref="N7:O7"/>
    <mergeCell ref="D6:L6"/>
    <mergeCell ref="O28:Q28"/>
    <mergeCell ref="O27:Q27"/>
    <mergeCell ref="J25:M25"/>
    <mergeCell ref="J28:M28"/>
    <mergeCell ref="O13:O15"/>
    <mergeCell ref="G14:H14"/>
    <mergeCell ref="E13:L13"/>
    <mergeCell ref="K14:L14"/>
    <mergeCell ref="E14:F14"/>
    <mergeCell ref="P8:S8"/>
    <mergeCell ref="E9:O9"/>
    <mergeCell ref="P9:S9"/>
    <mergeCell ref="M13:M15"/>
    <mergeCell ref="N13:N15"/>
    <mergeCell ref="A21:F21"/>
    <mergeCell ref="I14:J14"/>
    <mergeCell ref="P11:S11"/>
    <mergeCell ref="P10:S10"/>
    <mergeCell ref="A12:R12"/>
    <mergeCell ref="A13:A15"/>
    <mergeCell ref="B13:B15"/>
    <mergeCell ref="C13:C15"/>
    <mergeCell ref="D13:D15"/>
    <mergeCell ref="P13:P15"/>
    <mergeCell ref="Q13:Q15"/>
    <mergeCell ref="B26:D26"/>
    <mergeCell ref="A20:B20"/>
    <mergeCell ref="E24:G24"/>
    <mergeCell ref="O25:Q25"/>
    <mergeCell ref="E25:G25"/>
    <mergeCell ref="A24:C24"/>
    <mergeCell ref="A22:F22"/>
    <mergeCell ref="O24:Q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4">
      <selection activeCell="G20" sqref="G20"/>
    </sheetView>
  </sheetViews>
  <sheetFormatPr defaultColWidth="9.00390625" defaultRowHeight="12.75"/>
  <cols>
    <col min="1" max="1" width="3.75390625" style="38" customWidth="1"/>
    <col min="2" max="2" width="14.125" style="38" customWidth="1"/>
    <col min="3" max="3" width="5.00390625" style="38" customWidth="1"/>
    <col min="4" max="4" width="9.875" style="38" bestFit="1" customWidth="1"/>
    <col min="5" max="5" width="2.875" style="38" customWidth="1"/>
    <col min="6" max="6" width="6.375" style="38" customWidth="1"/>
    <col min="7" max="7" width="6.00390625" style="38" customWidth="1"/>
    <col min="8" max="8" width="9.125" style="38" customWidth="1"/>
    <col min="9" max="9" width="5.625" style="38" customWidth="1"/>
    <col min="10" max="10" width="10.25390625" style="38" customWidth="1"/>
    <col min="11" max="11" width="7.75390625" style="38" customWidth="1"/>
    <col min="12" max="12" width="11.25390625" style="38" customWidth="1"/>
    <col min="13" max="13" width="9.625" style="38" customWidth="1"/>
    <col min="14" max="14" width="8.375" style="38" customWidth="1"/>
    <col min="15" max="15" width="10.875" style="38" customWidth="1"/>
    <col min="16" max="16" width="18.25390625" style="38" customWidth="1"/>
    <col min="17" max="17" width="0.2421875" style="38" customWidth="1"/>
    <col min="18" max="18" width="0.2421875" style="38" hidden="1" customWidth="1"/>
    <col min="19" max="16384" width="9.125" style="38" customWidth="1"/>
  </cols>
  <sheetData>
    <row r="1" spans="1:18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93" t="s">
        <v>37</v>
      </c>
      <c r="P1" s="93"/>
      <c r="Q1" s="93"/>
      <c r="R1" s="93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2"/>
      <c r="N2" s="12"/>
      <c r="O2" s="74" t="s">
        <v>38</v>
      </c>
      <c r="P2" s="74"/>
      <c r="Q2" s="74"/>
      <c r="R2" s="74"/>
    </row>
    <row r="3" spans="1:18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2"/>
      <c r="O3" s="74" t="s">
        <v>39</v>
      </c>
      <c r="P3" s="74"/>
      <c r="Q3" s="74"/>
      <c r="R3" s="74"/>
    </row>
    <row r="4" spans="1:18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94" t="s">
        <v>13</v>
      </c>
      <c r="Q4" s="94"/>
      <c r="R4" s="94"/>
    </row>
    <row r="5" spans="1:18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  <c r="N5" s="74" t="s">
        <v>15</v>
      </c>
      <c r="O5" s="95"/>
      <c r="P5" s="96" t="s">
        <v>14</v>
      </c>
      <c r="Q5" s="97"/>
      <c r="R5" s="98"/>
    </row>
    <row r="6" spans="1:18" ht="13.5" thickBot="1">
      <c r="A6" s="99" t="s">
        <v>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2" t="s">
        <v>16</v>
      </c>
      <c r="P6" s="100"/>
      <c r="Q6" s="101"/>
      <c r="R6" s="102"/>
    </row>
    <row r="7" spans="1:18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2"/>
      <c r="R7" s="12"/>
    </row>
    <row r="8" spans="1:18" ht="12.75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</row>
    <row r="9" spans="1:18" ht="15.75" customHeight="1" thickBot="1">
      <c r="A9" s="12"/>
      <c r="B9" s="16"/>
      <c r="C9" s="16"/>
      <c r="D9" s="80" t="s">
        <v>61</v>
      </c>
      <c r="E9" s="80"/>
      <c r="F9" s="80"/>
      <c r="G9" s="80"/>
      <c r="H9" s="80"/>
      <c r="I9" s="80"/>
      <c r="J9" s="92"/>
      <c r="K9" s="103" t="s">
        <v>40</v>
      </c>
      <c r="L9" s="104"/>
      <c r="M9" s="105" t="s">
        <v>8</v>
      </c>
      <c r="N9" s="105"/>
      <c r="O9" s="18"/>
      <c r="P9" s="18"/>
      <c r="Q9" s="18"/>
      <c r="R9" s="18"/>
    </row>
    <row r="10" spans="1:18" ht="13.5" customHeight="1" thickBot="1">
      <c r="A10" s="12"/>
      <c r="B10" s="18"/>
      <c r="C10" s="18"/>
      <c r="D10" s="18"/>
      <c r="E10" s="20"/>
      <c r="F10" s="20"/>
      <c r="G10" s="20"/>
      <c r="H10" s="21"/>
      <c r="I10" s="20"/>
      <c r="J10" s="21"/>
      <c r="K10" s="106">
        <v>2</v>
      </c>
      <c r="L10" s="107"/>
      <c r="M10" s="108">
        <v>44896</v>
      </c>
      <c r="N10" s="109"/>
      <c r="O10" s="87" t="s">
        <v>10</v>
      </c>
      <c r="P10" s="87"/>
      <c r="Q10" s="87"/>
      <c r="R10" s="87"/>
    </row>
    <row r="11" spans="1:18" ht="12.75" customHeight="1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35"/>
      <c r="L11" s="22"/>
      <c r="M11" s="12"/>
      <c r="N11" s="12"/>
      <c r="O11" s="79" t="s">
        <v>43</v>
      </c>
      <c r="P11" s="79"/>
      <c r="Q11" s="79"/>
      <c r="R11" s="79"/>
    </row>
    <row r="12" spans="1:18" ht="12.75">
      <c r="A12" s="12"/>
      <c r="B12" s="12"/>
      <c r="C12" s="12"/>
      <c r="D12" s="16"/>
      <c r="E12" s="75" t="s">
        <v>65</v>
      </c>
      <c r="F12" s="75"/>
      <c r="G12" s="75"/>
      <c r="H12" s="75"/>
      <c r="I12" s="75"/>
      <c r="J12" s="75"/>
      <c r="K12" s="75"/>
      <c r="L12" s="75"/>
      <c r="M12" s="75"/>
      <c r="N12" s="75"/>
      <c r="O12" s="76" t="s">
        <v>66</v>
      </c>
      <c r="P12" s="76"/>
      <c r="Q12" s="76"/>
      <c r="R12" s="76"/>
    </row>
    <row r="13" spans="1:18" ht="12.75">
      <c r="A13" s="12"/>
      <c r="B13" s="12"/>
      <c r="C13" s="12"/>
      <c r="D13" s="16"/>
      <c r="E13" s="16"/>
      <c r="F13" s="16"/>
      <c r="G13" s="16"/>
      <c r="H13" s="16"/>
      <c r="I13" s="16"/>
      <c r="J13" s="16"/>
      <c r="K13" s="16"/>
      <c r="L13" s="23"/>
      <c r="M13" s="16"/>
      <c r="N13" s="12"/>
      <c r="O13" s="74" t="s">
        <v>53</v>
      </c>
      <c r="P13" s="74"/>
      <c r="Q13" s="74"/>
      <c r="R13" s="74"/>
    </row>
    <row r="14" spans="1:18" ht="12.75">
      <c r="A14" s="12"/>
      <c r="B14" s="12"/>
      <c r="C14" s="12"/>
      <c r="D14" s="12"/>
      <c r="E14" s="12"/>
      <c r="F14" s="12"/>
      <c r="G14" s="16"/>
      <c r="H14" s="16"/>
      <c r="I14" s="16"/>
      <c r="J14" s="16"/>
      <c r="K14" s="16"/>
      <c r="L14" s="23"/>
      <c r="M14" s="16"/>
      <c r="N14" s="12"/>
      <c r="O14" s="74" t="s">
        <v>58</v>
      </c>
      <c r="P14" s="74"/>
      <c r="Q14" s="74"/>
      <c r="R14" s="74"/>
    </row>
    <row r="15" spans="1:18" ht="12.75">
      <c r="A15" s="80" t="s">
        <v>44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24"/>
    </row>
    <row r="16" spans="1:18" ht="13.5" thickBot="1">
      <c r="A16" s="12"/>
      <c r="B16" s="12"/>
      <c r="C16" s="12"/>
      <c r="D16" s="12"/>
      <c r="E16" s="12"/>
      <c r="F16" s="12"/>
      <c r="G16" s="12"/>
      <c r="H16" s="16"/>
      <c r="I16" s="12"/>
      <c r="J16" s="16"/>
      <c r="K16" s="16"/>
      <c r="L16" s="23"/>
      <c r="M16" s="16"/>
      <c r="N16" s="16"/>
      <c r="O16" s="12"/>
      <c r="P16" s="12"/>
      <c r="Q16" s="12"/>
      <c r="R16" s="12"/>
    </row>
    <row r="17" spans="1:18" ht="12.75">
      <c r="A17" s="116" t="s">
        <v>7</v>
      </c>
      <c r="B17" s="111" t="s">
        <v>0</v>
      </c>
      <c r="C17" s="116" t="s">
        <v>1</v>
      </c>
      <c r="D17" s="115" t="s">
        <v>52</v>
      </c>
      <c r="E17" s="123" t="s">
        <v>17</v>
      </c>
      <c r="F17" s="124"/>
      <c r="G17" s="124"/>
      <c r="H17" s="124"/>
      <c r="I17" s="124"/>
      <c r="J17" s="124"/>
      <c r="K17" s="125"/>
      <c r="L17" s="110" t="s">
        <v>2</v>
      </c>
      <c r="M17" s="131" t="s">
        <v>45</v>
      </c>
      <c r="N17" s="112" t="s">
        <v>41</v>
      </c>
      <c r="O17" s="134" t="s">
        <v>3</v>
      </c>
      <c r="P17" s="113" t="s">
        <v>6</v>
      </c>
      <c r="Q17" s="12"/>
      <c r="R17" s="12"/>
    </row>
    <row r="18" spans="1:18" ht="47.25" customHeight="1">
      <c r="A18" s="117"/>
      <c r="B18" s="119"/>
      <c r="C18" s="117"/>
      <c r="D18" s="121"/>
      <c r="E18" s="112" t="s">
        <v>42</v>
      </c>
      <c r="F18" s="113"/>
      <c r="G18" s="112" t="s">
        <v>32</v>
      </c>
      <c r="H18" s="113"/>
      <c r="I18" s="112" t="s">
        <v>46</v>
      </c>
      <c r="J18" s="113"/>
      <c r="K18" s="114" t="s">
        <v>62</v>
      </c>
      <c r="L18" s="110"/>
      <c r="M18" s="131"/>
      <c r="N18" s="112"/>
      <c r="O18" s="135"/>
      <c r="P18" s="113"/>
      <c r="Q18" s="12"/>
      <c r="R18" s="12"/>
    </row>
    <row r="19" spans="1:18" ht="25.5" customHeight="1" thickBot="1">
      <c r="A19" s="118"/>
      <c r="B19" s="120"/>
      <c r="C19" s="118"/>
      <c r="D19" s="122"/>
      <c r="E19" s="44" t="s">
        <v>4</v>
      </c>
      <c r="F19" s="45" t="s">
        <v>5</v>
      </c>
      <c r="G19" s="46" t="s">
        <v>4</v>
      </c>
      <c r="H19" s="47" t="s">
        <v>5</v>
      </c>
      <c r="I19" s="46" t="s">
        <v>4</v>
      </c>
      <c r="J19" s="47" t="s">
        <v>5</v>
      </c>
      <c r="K19" s="115"/>
      <c r="L19" s="111"/>
      <c r="M19" s="132"/>
      <c r="N19" s="133"/>
      <c r="O19" s="136"/>
      <c r="P19" s="137"/>
      <c r="Q19" s="12"/>
      <c r="R19" s="12"/>
    </row>
    <row r="20" spans="1:19" ht="21.75" customHeight="1" thickBot="1">
      <c r="A20" s="48">
        <v>1</v>
      </c>
      <c r="B20" s="49" t="s">
        <v>47</v>
      </c>
      <c r="C20" s="50">
        <v>0.4</v>
      </c>
      <c r="D20" s="42">
        <v>3805.2</v>
      </c>
      <c r="E20" s="51">
        <v>15</v>
      </c>
      <c r="F20" s="52">
        <f>D20*15%</f>
        <v>570.78</v>
      </c>
      <c r="G20" s="51">
        <v>35</v>
      </c>
      <c r="H20" s="42">
        <f>D20*35%</f>
        <v>1331.82</v>
      </c>
      <c r="I20" s="51">
        <v>0.4</v>
      </c>
      <c r="J20" s="42">
        <f>D20*0.4</f>
        <v>1522.08</v>
      </c>
      <c r="K20" s="52">
        <f>D20*18%</f>
        <v>684.9359999999999</v>
      </c>
      <c r="L20" s="52">
        <f>D20+F20+F20+H20+J20+K20</f>
        <v>8485.596</v>
      </c>
      <c r="M20" s="52">
        <f>L20*30%</f>
        <v>2545.6787999999997</v>
      </c>
      <c r="N20" s="53">
        <f>L20*30%</f>
        <v>2545.6787999999997</v>
      </c>
      <c r="O20" s="54">
        <f>L20+M20+N20</f>
        <v>13576.953599999999</v>
      </c>
      <c r="P20" s="55">
        <f>O20*12</f>
        <v>162923.44319999998</v>
      </c>
      <c r="Q20" s="35"/>
      <c r="R20" s="35"/>
      <c r="S20" s="39"/>
    </row>
    <row r="21" spans="1:19" ht="30" customHeight="1" thickBot="1">
      <c r="A21" s="48">
        <v>2</v>
      </c>
      <c r="B21" s="49" t="s">
        <v>56</v>
      </c>
      <c r="C21" s="50">
        <v>0.4</v>
      </c>
      <c r="D21" s="42">
        <v>4027.2</v>
      </c>
      <c r="E21" s="51">
        <v>0</v>
      </c>
      <c r="F21" s="52">
        <f>D21*0%</f>
        <v>0</v>
      </c>
      <c r="G21" s="51">
        <v>35</v>
      </c>
      <c r="H21" s="42">
        <f>D21*35%</f>
        <v>1409.5199999999998</v>
      </c>
      <c r="I21" s="51">
        <v>0.4</v>
      </c>
      <c r="J21" s="42">
        <f>D21*0.4</f>
        <v>1610.88</v>
      </c>
      <c r="K21" s="52">
        <f>D21*45%</f>
        <v>1812.24</v>
      </c>
      <c r="L21" s="52">
        <f>D21+F21+H21+J21+K21</f>
        <v>8859.84</v>
      </c>
      <c r="M21" s="52">
        <f>L21*30%</f>
        <v>2657.9519999999998</v>
      </c>
      <c r="N21" s="53">
        <f>L21*30%</f>
        <v>2657.9519999999998</v>
      </c>
      <c r="O21" s="54">
        <f>L21+M21+N21</f>
        <v>14175.743999999999</v>
      </c>
      <c r="P21" s="55">
        <f>O21*12</f>
        <v>170108.92799999999</v>
      </c>
      <c r="Q21" s="35"/>
      <c r="R21" s="35"/>
      <c r="S21" s="39"/>
    </row>
    <row r="22" spans="1:19" ht="27" customHeight="1" thickBot="1">
      <c r="A22" s="48">
        <v>3</v>
      </c>
      <c r="B22" s="49" t="s">
        <v>57</v>
      </c>
      <c r="C22" s="50">
        <v>0.1</v>
      </c>
      <c r="D22" s="42">
        <v>1006.8</v>
      </c>
      <c r="E22" s="51">
        <v>0</v>
      </c>
      <c r="F22" s="52">
        <f>D22*0%</f>
        <v>0</v>
      </c>
      <c r="G22" s="51">
        <v>35</v>
      </c>
      <c r="H22" s="42">
        <f>D22*35%</f>
        <v>352.37999999999994</v>
      </c>
      <c r="I22" s="51">
        <v>0.4</v>
      </c>
      <c r="J22" s="42">
        <f>D22*0.4</f>
        <v>402.72</v>
      </c>
      <c r="K22" s="52">
        <f>D22*45%</f>
        <v>453.06</v>
      </c>
      <c r="L22" s="52">
        <f>D22+F22+F22+H22+J22+K22</f>
        <v>2214.96</v>
      </c>
      <c r="M22" s="52">
        <f>L22*30%</f>
        <v>664.4879999999999</v>
      </c>
      <c r="N22" s="53">
        <f>L22*30%</f>
        <v>664.4879999999999</v>
      </c>
      <c r="O22" s="54">
        <f>L22+M22+N22</f>
        <v>3543.9359999999997</v>
      </c>
      <c r="P22" s="55">
        <f>O22*12</f>
        <v>42527.231999999996</v>
      </c>
      <c r="Q22" s="35"/>
      <c r="R22" s="35"/>
      <c r="S22" s="39"/>
    </row>
    <row r="23" spans="1:19" ht="44.25" customHeight="1" thickBot="1">
      <c r="A23" s="48">
        <v>4</v>
      </c>
      <c r="B23" s="49" t="s">
        <v>60</v>
      </c>
      <c r="C23" s="50">
        <v>0.1</v>
      </c>
      <c r="D23" s="42">
        <v>1006.8</v>
      </c>
      <c r="E23" s="51">
        <v>0</v>
      </c>
      <c r="F23" s="52">
        <f>D23*0%</f>
        <v>0</v>
      </c>
      <c r="G23" s="51">
        <v>35</v>
      </c>
      <c r="H23" s="42">
        <f>D23*35%</f>
        <v>352.37999999999994</v>
      </c>
      <c r="I23" s="51">
        <v>0.4</v>
      </c>
      <c r="J23" s="42">
        <f>D23*0.4</f>
        <v>402.72</v>
      </c>
      <c r="K23" s="52">
        <f>D23*45%</f>
        <v>453.06</v>
      </c>
      <c r="L23" s="52">
        <f>D23+F23+F23+H23+J23+K23</f>
        <v>2214.96</v>
      </c>
      <c r="M23" s="52">
        <f>L23*30%</f>
        <v>664.4879999999999</v>
      </c>
      <c r="N23" s="53">
        <f>L23*30%</f>
        <v>664.4879999999999</v>
      </c>
      <c r="O23" s="54">
        <f>L23+M23+N23</f>
        <v>3543.9359999999997</v>
      </c>
      <c r="P23" s="55">
        <f>O23*12</f>
        <v>42527.231999999996</v>
      </c>
      <c r="Q23" s="35"/>
      <c r="R23" s="35"/>
      <c r="S23" s="39"/>
    </row>
    <row r="24" spans="1:18" ht="23.25" customHeight="1" thickBot="1">
      <c r="A24" s="126" t="s">
        <v>19</v>
      </c>
      <c r="B24" s="127"/>
      <c r="C24" s="56">
        <v>1</v>
      </c>
      <c r="D24" s="56">
        <f>D20+D21+D22+D23</f>
        <v>9845.999999999998</v>
      </c>
      <c r="E24" s="56"/>
      <c r="F24" s="56">
        <f>F22+F23</f>
        <v>0</v>
      </c>
      <c r="G24" s="56"/>
      <c r="H24" s="56">
        <f>H20+H21+H22+H23</f>
        <v>3446.1</v>
      </c>
      <c r="I24" s="56"/>
      <c r="J24" s="56">
        <f aca="true" t="shared" si="0" ref="J24:O24">J20+J21+J22+J23</f>
        <v>3938.4000000000005</v>
      </c>
      <c r="K24" s="56">
        <f t="shared" si="0"/>
        <v>3403.296</v>
      </c>
      <c r="L24" s="56">
        <f t="shared" si="0"/>
        <v>21775.356</v>
      </c>
      <c r="M24" s="56">
        <f t="shared" si="0"/>
        <v>6532.6068</v>
      </c>
      <c r="N24" s="56">
        <f t="shared" si="0"/>
        <v>6532.6068</v>
      </c>
      <c r="O24" s="56">
        <f t="shared" si="0"/>
        <v>34840.5696</v>
      </c>
      <c r="P24" s="56">
        <f>P20+P21+P22+P23</f>
        <v>418086.8352</v>
      </c>
      <c r="Q24" s="35"/>
      <c r="R24" s="12"/>
    </row>
    <row r="25" spans="1:18" ht="16.5" thickBot="1">
      <c r="A25" s="30" t="s">
        <v>63</v>
      </c>
      <c r="B25" s="30"/>
      <c r="C25" s="30"/>
      <c r="E25" s="30"/>
      <c r="F25" s="30"/>
      <c r="G25" s="30"/>
      <c r="H25" s="30"/>
      <c r="I25" s="30"/>
      <c r="J25" s="30"/>
      <c r="K25" s="30"/>
      <c r="L25" s="43"/>
      <c r="M25" s="24"/>
      <c r="N25" s="12"/>
      <c r="O25" s="31"/>
      <c r="P25" s="12"/>
      <c r="Q25" s="32"/>
      <c r="R25" s="12"/>
    </row>
    <row r="26" spans="1:18" ht="18" customHeight="1">
      <c r="A26" s="57" t="s">
        <v>64</v>
      </c>
      <c r="B26" s="57"/>
      <c r="C26" s="57"/>
      <c r="D26" s="58">
        <f>P24+63014.4</f>
        <v>481101.2352</v>
      </c>
      <c r="E26" s="57"/>
      <c r="F26" s="29"/>
      <c r="G26" s="28"/>
      <c r="H26" s="29"/>
      <c r="I26" s="28"/>
      <c r="J26" s="29"/>
      <c r="K26" s="29"/>
      <c r="L26" s="29"/>
      <c r="M26" s="29"/>
      <c r="N26" s="29"/>
      <c r="O26" s="29" t="s">
        <v>51</v>
      </c>
      <c r="P26" s="29"/>
      <c r="Q26" s="12"/>
      <c r="R26" s="12"/>
    </row>
    <row r="27" spans="1:18" ht="12.75">
      <c r="A27" s="35" t="s">
        <v>30</v>
      </c>
      <c r="B27" s="35"/>
      <c r="C27" s="35"/>
      <c r="D27" s="35"/>
      <c r="E27" s="63"/>
      <c r="F27" s="63"/>
      <c r="G27" s="63"/>
      <c r="H27" s="35"/>
      <c r="I27" s="35"/>
      <c r="J27" s="35"/>
      <c r="K27" s="128" t="s">
        <v>11</v>
      </c>
      <c r="L27" s="128"/>
      <c r="M27" s="35"/>
      <c r="N27" s="35"/>
      <c r="O27" s="128" t="s">
        <v>12</v>
      </c>
      <c r="P27" s="128"/>
      <c r="Q27" s="35"/>
      <c r="R27" s="12"/>
    </row>
    <row r="28" spans="1:18" ht="12.75">
      <c r="A28" s="35"/>
      <c r="B28" s="63"/>
      <c r="C28" s="63"/>
      <c r="D28" s="63"/>
      <c r="E28" s="35"/>
      <c r="F28" s="35"/>
      <c r="G28" s="35"/>
      <c r="H28" s="35"/>
      <c r="I28" s="35"/>
      <c r="J28" s="35"/>
      <c r="K28" s="128"/>
      <c r="L28" s="128"/>
      <c r="M28" s="35"/>
      <c r="N28" s="35"/>
      <c r="O28" s="35"/>
      <c r="P28" s="35"/>
      <c r="Q28" s="12"/>
      <c r="R28" s="12"/>
    </row>
    <row r="29" spans="1:18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129"/>
      <c r="L29" s="129"/>
      <c r="M29" s="35"/>
      <c r="N29" s="35"/>
      <c r="O29" s="130" t="s">
        <v>49</v>
      </c>
      <c r="P29" s="130"/>
      <c r="Q29" s="12"/>
      <c r="R29" s="12"/>
    </row>
    <row r="30" spans="1:18" ht="12.75">
      <c r="A30" s="35" t="s">
        <v>50</v>
      </c>
      <c r="B30" s="35"/>
      <c r="C30" s="35"/>
      <c r="D30" s="35"/>
      <c r="E30" s="63"/>
      <c r="F30" s="63"/>
      <c r="G30" s="63"/>
      <c r="H30" s="35"/>
      <c r="I30" s="35"/>
      <c r="J30" s="35"/>
      <c r="K30" s="128" t="s">
        <v>11</v>
      </c>
      <c r="L30" s="128"/>
      <c r="M30" s="35"/>
      <c r="N30" s="35"/>
      <c r="O30" s="128" t="s">
        <v>12</v>
      </c>
      <c r="P30" s="128"/>
      <c r="Q30" s="12"/>
      <c r="R30" s="12"/>
    </row>
  </sheetData>
  <sheetProtection/>
  <mergeCells count="45">
    <mergeCell ref="K29:L29"/>
    <mergeCell ref="O29:P29"/>
    <mergeCell ref="E30:G30"/>
    <mergeCell ref="K30:L30"/>
    <mergeCell ref="O30:P30"/>
    <mergeCell ref="D9:J9"/>
    <mergeCell ref="M17:M19"/>
    <mergeCell ref="N17:N19"/>
    <mergeCell ref="O17:O19"/>
    <mergeCell ref="P17:P19"/>
    <mergeCell ref="A24:B24"/>
    <mergeCell ref="E27:G27"/>
    <mergeCell ref="K27:L27"/>
    <mergeCell ref="O27:P27"/>
    <mergeCell ref="B28:D28"/>
    <mergeCell ref="K28:L28"/>
    <mergeCell ref="K18:K19"/>
    <mergeCell ref="A17:A19"/>
    <mergeCell ref="B17:B19"/>
    <mergeCell ref="C17:C19"/>
    <mergeCell ref="D17:D19"/>
    <mergeCell ref="E17:K17"/>
    <mergeCell ref="L17:L19"/>
    <mergeCell ref="O11:R11"/>
    <mergeCell ref="E12:N12"/>
    <mergeCell ref="O12:R12"/>
    <mergeCell ref="O13:R13"/>
    <mergeCell ref="O14:R14"/>
    <mergeCell ref="A15:Q15"/>
    <mergeCell ref="E18:F18"/>
    <mergeCell ref="G18:H18"/>
    <mergeCell ref="I18:J18"/>
    <mergeCell ref="A6:N6"/>
    <mergeCell ref="P6:R6"/>
    <mergeCell ref="K9:L9"/>
    <mergeCell ref="M9:N9"/>
    <mergeCell ref="K10:L10"/>
    <mergeCell ref="M10:N10"/>
    <mergeCell ref="O10:R10"/>
    <mergeCell ref="O1:R1"/>
    <mergeCell ref="O2:R2"/>
    <mergeCell ref="O3:R3"/>
    <mergeCell ref="P4:R4"/>
    <mergeCell ref="N5:O5"/>
    <mergeCell ref="P5:R5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ВМПЧ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Червянская администрация</dc:creator>
  <cp:keywords/>
  <dc:description/>
  <cp:lastModifiedBy>C440</cp:lastModifiedBy>
  <cp:lastPrinted>2022-12-06T02:01:11Z</cp:lastPrinted>
  <dcterms:created xsi:type="dcterms:W3CDTF">2007-10-16T08:41:32Z</dcterms:created>
  <dcterms:modified xsi:type="dcterms:W3CDTF">2022-12-06T06:55:35Z</dcterms:modified>
  <cp:category/>
  <cp:version/>
  <cp:contentType/>
  <cp:contentStatus/>
</cp:coreProperties>
</file>