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9090" firstSheet="1" activeTab="3"/>
  </bookViews>
  <sheets>
    <sheet name="Глава январь 2022" sheetId="1" r:id="rId1"/>
    <sheet name="Муниципалы январь 2022" sheetId="2" r:id="rId2"/>
    <sheet name="МОП январь 2022" sheetId="3" r:id="rId3"/>
    <sheet name="Техи январь 2022" sheetId="4" r:id="rId4"/>
    <sheet name="ВУС 2022" sheetId="5" r:id="rId5"/>
  </sheets>
  <definedNames/>
  <calcPr fullCalcOnLoad="1"/>
</workbook>
</file>

<file path=xl/sharedStrings.xml><?xml version="1.0" encoding="utf-8"?>
<sst xmlns="http://schemas.openxmlformats.org/spreadsheetml/2006/main" count="245" uniqueCount="111">
  <si>
    <t>Должность</t>
  </si>
  <si>
    <t>Кол-во ед</t>
  </si>
  <si>
    <t>Итого</t>
  </si>
  <si>
    <t>Месячный фонд оплаты труда</t>
  </si>
  <si>
    <t>%</t>
  </si>
  <si>
    <t>Сумма</t>
  </si>
  <si>
    <t>Годовой фонд оплаты труда</t>
  </si>
  <si>
    <t>№ п/п</t>
  </si>
  <si>
    <t>Дата составления</t>
  </si>
  <si>
    <t>ШТАТНОЕ  РАСПИСАНИЕ</t>
  </si>
  <si>
    <t>УТВЕРЖДЕНО</t>
  </si>
  <si>
    <t>личная подпись</t>
  </si>
  <si>
    <t>расшифровка подписи</t>
  </si>
  <si>
    <t>Код</t>
  </si>
  <si>
    <t>0301017</t>
  </si>
  <si>
    <t>Форма по ОКУД</t>
  </si>
  <si>
    <t>по ОКПО</t>
  </si>
  <si>
    <t>Надбавки, руб.</t>
  </si>
  <si>
    <t>Урало-сибирская надбавка 30%</t>
  </si>
  <si>
    <t>ИТОГО:</t>
  </si>
  <si>
    <t>сумма</t>
  </si>
  <si>
    <t>Муниципальное казенное учреждение "Администрация Червянского муниципального образования"</t>
  </si>
  <si>
    <t>МОП</t>
  </si>
  <si>
    <t>Водитель</t>
  </si>
  <si>
    <t>Кочегар</t>
  </si>
  <si>
    <t>Уборщик служебного помещения</t>
  </si>
  <si>
    <t>Ежеменячное денежное вознагрождение</t>
  </si>
  <si>
    <t xml:space="preserve">№ документа </t>
  </si>
  <si>
    <t>Районный коэффициент   30 %</t>
  </si>
  <si>
    <t>Пост. Главы администрации</t>
  </si>
  <si>
    <t>Глава администрации</t>
  </si>
  <si>
    <t>_________________А.С.Рукосуев</t>
  </si>
  <si>
    <t>За сложность и напряженность в труде</t>
  </si>
  <si>
    <t xml:space="preserve"> </t>
  </si>
  <si>
    <t>Разнорабочий</t>
  </si>
  <si>
    <t>А.С. Рукосуев</t>
  </si>
  <si>
    <t>Штат в количестве 4 единицы</t>
  </si>
  <si>
    <t>Унифицированная форма № Т-3</t>
  </si>
  <si>
    <t>Утверждена постановлением Госкомстата РФ</t>
  </si>
  <si>
    <t>от 5 января 2004 г. № 1</t>
  </si>
  <si>
    <t>Номер документа</t>
  </si>
  <si>
    <t>Урал.сиб. надбавка 30%</t>
  </si>
  <si>
    <t>Выслуга лет</t>
  </si>
  <si>
    <t>Постановлением Главы администрации</t>
  </si>
  <si>
    <t>_________________А.С..Рукосуев</t>
  </si>
  <si>
    <t>ТЕХНИЧЕСКИЕ ИСПОЛНИТЕЛИ</t>
  </si>
  <si>
    <t>Район. Коэф 30 %</t>
  </si>
  <si>
    <t>Ежемесячное денежное вознаграждение</t>
  </si>
  <si>
    <t>Программист</t>
  </si>
  <si>
    <t xml:space="preserve">Исполнитель   </t>
  </si>
  <si>
    <t>В.И. Рукосуева</t>
  </si>
  <si>
    <t>Исполнитель</t>
  </si>
  <si>
    <t xml:space="preserve">                               А.С. Рукосуев</t>
  </si>
  <si>
    <t xml:space="preserve">Должностной оклад </t>
  </si>
  <si>
    <t>Штат в количестве 1 единицы</t>
  </si>
  <si>
    <t>повышающий коэффициент водителя , премия МОП</t>
  </si>
  <si>
    <t>Премия</t>
  </si>
  <si>
    <t>ВУС</t>
  </si>
  <si>
    <t>Должностной оклад</t>
  </si>
  <si>
    <t>Район. Коэф     30 %</t>
  </si>
  <si>
    <t xml:space="preserve">Надбавка к окладу за сложность, 
напряженность в труде
</t>
  </si>
  <si>
    <t>Ежемесячное денежное поощрение</t>
  </si>
  <si>
    <t>ИТОГО</t>
  </si>
  <si>
    <t xml:space="preserve"> Глава администрации</t>
  </si>
  <si>
    <t>Постановлением  Главы</t>
  </si>
  <si>
    <t>Штат в количестве 3 единиц</t>
  </si>
  <si>
    <t>__________________ А.С.Рукосуев</t>
  </si>
  <si>
    <t>МУНИЦИПАЛЬНЫЕ СЛУЖАЩИЕ</t>
  </si>
  <si>
    <t>Кол-во штатных ед</t>
  </si>
  <si>
    <t>Должностной оклад, руб.</t>
  </si>
  <si>
    <t>Район. коэф                            30 %</t>
  </si>
  <si>
    <t xml:space="preserve">Особые условия труда </t>
  </si>
  <si>
    <t>Классный чин</t>
  </si>
  <si>
    <t>Денежное поощерение</t>
  </si>
  <si>
    <t xml:space="preserve">Премия </t>
  </si>
  <si>
    <t>Руководитель аппарата</t>
  </si>
  <si>
    <t>Специалист I категории</t>
  </si>
  <si>
    <t>И Т О Г О:</t>
  </si>
  <si>
    <t>Н.В.Карпова</t>
  </si>
  <si>
    <t xml:space="preserve"> Постановлением Главы администрации</t>
  </si>
  <si>
    <t>Штат в количестве 1 единиц</t>
  </si>
  <si>
    <t>___________________А.С.Рукосуев</t>
  </si>
  <si>
    <t>Глава муниципального образования</t>
  </si>
  <si>
    <t>Размер должностного оклада</t>
  </si>
  <si>
    <t>Спасиалист по закупкам</t>
  </si>
  <si>
    <t>Спасиалист по кадрам</t>
  </si>
  <si>
    <t>ПРОЕКТ ШТАТНОГО  РАСПИСАНИЯ НА 2021 г.</t>
  </si>
  <si>
    <t>Финансовый консультант</t>
  </si>
  <si>
    <t>Премия - 17251*16,67%*1,6*12=55214,21</t>
  </si>
  <si>
    <t>10</t>
  </si>
  <si>
    <t>_________________А.С. Рукосуев</t>
  </si>
  <si>
    <t>премия 25%</t>
  </si>
  <si>
    <t>Материальная помощь - 2 д/о*1,6 = 55 203,20                                                             Единовременная выплата  к отпуску - 3 д/о*1,6= 82 804,80</t>
  </si>
  <si>
    <t>на период  с "1" января  2022 г.</t>
  </si>
  <si>
    <t>на период с "01" января  2022 г.</t>
  </si>
  <si>
    <t>Ежемесячное денежное поощрение 1,1729</t>
  </si>
  <si>
    <t>от 10.01.2022 г. № 05</t>
  </si>
  <si>
    <t>ПРОЕКТ</t>
  </si>
  <si>
    <t>Проект</t>
  </si>
  <si>
    <t>на период с "01" января 2022 г.</t>
  </si>
  <si>
    <t xml:space="preserve">от 10.01.2022 г. № 05 </t>
  </si>
  <si>
    <t>ПРОЕКТ ШТАТНОГО  РАСПИСАНИЯ НА 2022 г.</t>
  </si>
  <si>
    <t>Годовой фонд оплаты труда - 100 710,72</t>
  </si>
  <si>
    <t>Специалист по архивному делу (архивариус)</t>
  </si>
  <si>
    <r>
      <t>Материальная помощь - 2д/о*1,6 = 17024 Единовременная выплата  к отпуску - 2д/о*1,6=</t>
    </r>
    <r>
      <rPr>
        <b/>
        <sz val="12"/>
        <rFont val="Times New Roman"/>
        <family val="1"/>
      </rPr>
      <t>17024</t>
    </r>
  </si>
  <si>
    <t>Проект ШТАТНОЕ  РАСПИСАНИЕ</t>
  </si>
  <si>
    <t xml:space="preserve">от  10.01.2022 № </t>
  </si>
  <si>
    <t xml:space="preserve">от 10.01.2022 г. № </t>
  </si>
  <si>
    <t>Годовой фонд оплаты труда - 1 091 255,04</t>
  </si>
  <si>
    <r>
      <t>Годовой фонд оплаты труда -</t>
    </r>
    <r>
      <rPr>
        <b/>
        <sz val="12"/>
        <rFont val="Times New Roman"/>
        <family val="1"/>
      </rPr>
      <t xml:space="preserve"> 366 016,00</t>
    </r>
  </si>
  <si>
    <t>Годовой фонд оплаты труда -1 398 730,69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</si>
</sst>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4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9" fontId="4" fillId="0" borderId="10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textRotation="90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textRotation="90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4" fillId="0" borderId="16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10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4" fontId="15" fillId="33" borderId="25" xfId="0" applyNumberFormat="1" applyFont="1" applyFill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4" fillId="0" borderId="35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4" fillId="34" borderId="18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4" fontId="4" fillId="0" borderId="0" xfId="0" applyNumberFormat="1" applyFont="1" applyAlignment="1">
      <alignment horizontal="left" vertical="top"/>
    </xf>
    <xf numFmtId="4" fontId="4" fillId="0" borderId="3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 textRotation="90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 wrapText="1"/>
    </xf>
    <xf numFmtId="0" fontId="9" fillId="0" borderId="3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16" fillId="0" borderId="40" xfId="0" applyNumberFormat="1" applyFont="1" applyBorder="1" applyAlignment="1">
      <alignment horizontal="center" vertical="top"/>
    </xf>
    <xf numFmtId="4" fontId="9" fillId="0" borderId="41" xfId="0" applyNumberFormat="1" applyFont="1" applyBorder="1" applyAlignment="1">
      <alignment horizontal="center" vertical="top"/>
    </xf>
    <xf numFmtId="4" fontId="16" fillId="0" borderId="15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28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34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6" fillId="0" borderId="2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3" fillId="0" borderId="19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3" fillId="0" borderId="38" xfId="0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49" fontId="4" fillId="0" borderId="5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34" borderId="16" xfId="0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35" borderId="0" xfId="0" applyFont="1" applyFill="1" applyAlignment="1">
      <alignment horizontal="right" vertical="top"/>
    </xf>
    <xf numFmtId="0" fontId="6" fillId="0" borderId="28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textRotation="90"/>
    </xf>
    <xf numFmtId="0" fontId="4" fillId="0" borderId="10" xfId="0" applyFont="1" applyBorder="1" applyAlignment="1">
      <alignment horizontal="center" vertical="top" textRotation="90" wrapText="1"/>
    </xf>
    <xf numFmtId="0" fontId="4" fillId="0" borderId="4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5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 textRotation="90" wrapText="1"/>
    </xf>
    <xf numFmtId="0" fontId="9" fillId="0" borderId="19" xfId="0" applyFont="1" applyBorder="1" applyAlignment="1">
      <alignment horizontal="center" vertical="top" textRotation="90" wrapText="1"/>
    </xf>
    <xf numFmtId="0" fontId="9" fillId="0" borderId="19" xfId="0" applyFont="1" applyBorder="1" applyAlignment="1">
      <alignment horizontal="center" vertical="top" textRotation="90"/>
    </xf>
    <xf numFmtId="0" fontId="9" fillId="0" borderId="20" xfId="0" applyFont="1" applyBorder="1" applyAlignment="1">
      <alignment horizontal="center" vertical="top" textRotation="90"/>
    </xf>
    <xf numFmtId="0" fontId="9" fillId="0" borderId="6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6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 textRotation="90" wrapText="1"/>
    </xf>
    <xf numFmtId="0" fontId="9" fillId="0" borderId="38" xfId="0" applyFont="1" applyBorder="1" applyAlignment="1">
      <alignment horizontal="center" vertical="top" textRotation="90" wrapText="1"/>
    </xf>
    <xf numFmtId="0" fontId="9" fillId="0" borderId="22" xfId="0" applyFont="1" applyBorder="1" applyAlignment="1">
      <alignment horizontal="center" vertical="top"/>
    </xf>
    <xf numFmtId="0" fontId="9" fillId="0" borderId="58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0" borderId="54" xfId="0" applyNumberFormat="1" applyFont="1" applyBorder="1" applyAlignment="1">
      <alignment horizontal="center" vertical="top"/>
    </xf>
    <xf numFmtId="49" fontId="6" fillId="0" borderId="42" xfId="0" applyNumberFormat="1" applyFont="1" applyBorder="1" applyAlignment="1">
      <alignment horizontal="center" vertical="top" wrapText="1"/>
    </xf>
    <xf numFmtId="49" fontId="6" fillId="0" borderId="61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4" fontId="6" fillId="0" borderId="13" xfId="0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4" fillId="0" borderId="19" xfId="0" applyFont="1" applyBorder="1" applyAlignment="1">
      <alignment horizontal="center" vertical="top"/>
    </xf>
    <xf numFmtId="0" fontId="4" fillId="0" borderId="30" xfId="0" applyFont="1" applyBorder="1" applyAlignment="1">
      <alignment horizontal="right" vertical="top"/>
    </xf>
    <xf numFmtId="49" fontId="4" fillId="0" borderId="55" xfId="0" applyNumberFormat="1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34" borderId="0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H13" sqref="H13:K13"/>
    </sheetView>
  </sheetViews>
  <sheetFormatPr defaultColWidth="9.00390625" defaultRowHeight="12.75"/>
  <cols>
    <col min="1" max="1" width="14.875" style="0" customWidth="1"/>
    <col min="2" max="2" width="4.375" style="0" customWidth="1"/>
    <col min="3" max="3" width="8.375" style="0" customWidth="1"/>
    <col min="4" max="4" width="11.625" style="0" customWidth="1"/>
    <col min="5" max="5" width="15.75390625" style="0" customWidth="1"/>
    <col min="6" max="6" width="14.25390625" style="0" customWidth="1"/>
    <col min="7" max="7" width="11.75390625" style="0" customWidth="1"/>
    <col min="8" max="8" width="24.375" style="0" customWidth="1"/>
    <col min="9" max="9" width="17.625" style="0" customWidth="1"/>
    <col min="10" max="10" width="0.12890625" style="0" customWidth="1"/>
    <col min="11" max="11" width="9.625" style="0" customWidth="1"/>
    <col min="12" max="12" width="9.125" style="0" hidden="1" customWidth="1"/>
    <col min="13" max="13" width="12.125" style="0" customWidth="1"/>
    <col min="14" max="14" width="9.625" style="0" bestFit="1" customWidth="1"/>
  </cols>
  <sheetData>
    <row r="1" spans="1:12" ht="12.75">
      <c r="A1" s="42"/>
      <c r="B1" s="42"/>
      <c r="C1" s="42"/>
      <c r="D1" s="42"/>
      <c r="E1" s="42"/>
      <c r="F1" s="42"/>
      <c r="G1" s="42"/>
      <c r="H1" s="42"/>
      <c r="I1" s="185" t="s">
        <v>37</v>
      </c>
      <c r="J1" s="185"/>
      <c r="K1" s="185"/>
      <c r="L1" s="185"/>
    </row>
    <row r="2" spans="1:12" ht="12.75">
      <c r="A2" s="42"/>
      <c r="B2" s="42"/>
      <c r="C2" s="42"/>
      <c r="D2" s="42"/>
      <c r="E2" s="42"/>
      <c r="F2" s="42"/>
      <c r="G2" s="42"/>
      <c r="H2" s="186" t="s">
        <v>38</v>
      </c>
      <c r="I2" s="186"/>
      <c r="J2" s="186"/>
      <c r="K2" s="186"/>
      <c r="L2" s="42"/>
    </row>
    <row r="3" spans="1:12" ht="12.75">
      <c r="A3" s="42"/>
      <c r="B3" s="42"/>
      <c r="C3" s="42"/>
      <c r="D3" s="42"/>
      <c r="E3" s="42"/>
      <c r="F3" s="42"/>
      <c r="G3" s="42"/>
      <c r="H3" s="186" t="s">
        <v>39</v>
      </c>
      <c r="I3" s="186"/>
      <c r="J3" s="186"/>
      <c r="K3" s="186"/>
      <c r="L3" s="42"/>
    </row>
    <row r="4" spans="1:13" ht="13.5" thickBot="1">
      <c r="A4" s="42"/>
      <c r="B4" s="42"/>
      <c r="C4" s="42"/>
      <c r="D4" s="42"/>
      <c r="E4" s="42"/>
      <c r="F4" s="42"/>
      <c r="G4" s="42"/>
      <c r="H4" s="42"/>
      <c r="I4" s="118"/>
      <c r="J4" s="187" t="s">
        <v>13</v>
      </c>
      <c r="K4" s="188"/>
      <c r="L4" s="42"/>
      <c r="M4" s="44"/>
    </row>
    <row r="5" spans="1:12" ht="12.75">
      <c r="A5" s="47"/>
      <c r="B5" s="47"/>
      <c r="C5" s="47"/>
      <c r="D5" s="47"/>
      <c r="E5" s="47"/>
      <c r="F5" s="47"/>
      <c r="G5" s="47"/>
      <c r="H5" s="189" t="s">
        <v>15</v>
      </c>
      <c r="I5" s="190"/>
      <c r="J5" s="191" t="s">
        <v>14</v>
      </c>
      <c r="K5" s="192"/>
      <c r="L5" s="42"/>
    </row>
    <row r="6" spans="1:12" ht="13.5" thickBot="1">
      <c r="A6" s="193" t="s">
        <v>21</v>
      </c>
      <c r="B6" s="193"/>
      <c r="C6" s="193"/>
      <c r="D6" s="193"/>
      <c r="E6" s="193"/>
      <c r="F6" s="193"/>
      <c r="G6" s="193"/>
      <c r="H6" s="193"/>
      <c r="I6" s="119" t="s">
        <v>16</v>
      </c>
      <c r="J6" s="194"/>
      <c r="K6" s="195"/>
      <c r="L6" s="42"/>
    </row>
    <row r="7" spans="1:12" ht="12.75">
      <c r="A7" s="47"/>
      <c r="B7" s="47"/>
      <c r="C7" s="47"/>
      <c r="D7" s="47"/>
      <c r="E7" s="47"/>
      <c r="F7" s="47"/>
      <c r="G7" s="47"/>
      <c r="H7" s="47"/>
      <c r="I7" s="47"/>
      <c r="J7" s="49"/>
      <c r="K7" s="49"/>
      <c r="L7" s="42"/>
    </row>
    <row r="8" spans="1:12" ht="12.75">
      <c r="A8" s="49"/>
      <c r="B8" s="49"/>
      <c r="C8" s="49"/>
      <c r="D8" s="49"/>
      <c r="E8" s="45"/>
      <c r="F8" s="45"/>
      <c r="G8" s="50"/>
      <c r="H8" s="49"/>
      <c r="I8" s="49"/>
      <c r="J8" s="49"/>
      <c r="K8" s="49"/>
      <c r="L8" s="42"/>
    </row>
    <row r="9" spans="1:12" ht="13.5" customHeight="1">
      <c r="A9" s="49"/>
      <c r="B9" s="49"/>
      <c r="C9" s="49"/>
      <c r="D9" s="49"/>
      <c r="E9" s="120" t="s">
        <v>40</v>
      </c>
      <c r="F9" s="120" t="s">
        <v>8</v>
      </c>
      <c r="G9" s="93"/>
      <c r="H9" s="49"/>
      <c r="I9" s="49"/>
      <c r="J9" s="49"/>
      <c r="K9" s="49"/>
      <c r="L9" s="42"/>
    </row>
    <row r="10" spans="1:12" ht="15.75">
      <c r="A10" s="196" t="s">
        <v>9</v>
      </c>
      <c r="B10" s="196"/>
      <c r="C10" s="196"/>
      <c r="D10" s="196"/>
      <c r="E10" s="121">
        <v>1</v>
      </c>
      <c r="F10" s="122">
        <v>44562</v>
      </c>
      <c r="G10" s="50"/>
      <c r="H10" s="107"/>
      <c r="I10" s="197" t="s">
        <v>10</v>
      </c>
      <c r="J10" s="198"/>
      <c r="K10" s="198"/>
      <c r="L10" s="198"/>
    </row>
    <row r="11" spans="1:12" ht="17.25" customHeight="1">
      <c r="A11" s="189" t="s">
        <v>97</v>
      </c>
      <c r="B11" s="189"/>
      <c r="C11" s="189"/>
      <c r="D11" s="189"/>
      <c r="E11" s="49"/>
      <c r="F11" s="49"/>
      <c r="G11" s="49"/>
      <c r="H11" s="199" t="s">
        <v>79</v>
      </c>
      <c r="I11" s="199"/>
      <c r="J11" s="199"/>
      <c r="K11" s="199"/>
      <c r="L11" s="199"/>
    </row>
    <row r="12" spans="1:12" ht="12.75">
      <c r="A12" s="46"/>
      <c r="B12" s="46"/>
      <c r="C12" s="46"/>
      <c r="D12" s="189"/>
      <c r="E12" s="189"/>
      <c r="F12" s="189"/>
      <c r="G12" s="189"/>
      <c r="H12" s="200" t="s">
        <v>107</v>
      </c>
      <c r="I12" s="200"/>
      <c r="J12" s="200"/>
      <c r="K12" s="200"/>
      <c r="L12" s="145"/>
    </row>
    <row r="13" spans="1:12" ht="14.25">
      <c r="A13" s="46"/>
      <c r="B13" s="46"/>
      <c r="C13" s="46"/>
      <c r="D13" s="189"/>
      <c r="E13" s="189"/>
      <c r="F13" s="189"/>
      <c r="G13" s="123"/>
      <c r="H13" s="199" t="s">
        <v>80</v>
      </c>
      <c r="I13" s="199"/>
      <c r="J13" s="199"/>
      <c r="K13" s="199"/>
      <c r="L13" s="145"/>
    </row>
    <row r="14" spans="1:12" ht="12.75">
      <c r="A14" s="46"/>
      <c r="B14" s="46"/>
      <c r="C14" s="46"/>
      <c r="D14" s="46"/>
      <c r="E14" s="49"/>
      <c r="F14" s="49"/>
      <c r="G14" s="49"/>
      <c r="H14" s="199" t="s">
        <v>81</v>
      </c>
      <c r="I14" s="199"/>
      <c r="J14" s="199"/>
      <c r="K14" s="199"/>
      <c r="L14" s="145"/>
    </row>
    <row r="15" spans="1:12" ht="7.5" customHeight="1" thickBot="1">
      <c r="A15" s="46"/>
      <c r="B15" s="46"/>
      <c r="C15" s="46"/>
      <c r="D15" s="46"/>
      <c r="E15" s="46"/>
      <c r="F15" s="46"/>
      <c r="G15" s="46"/>
      <c r="H15" s="142"/>
      <c r="I15" s="142"/>
      <c r="J15" s="143"/>
      <c r="K15" s="142"/>
      <c r="L15" s="144"/>
    </row>
    <row r="16" spans="1:10" ht="12.75" customHeight="1">
      <c r="A16" s="201" t="s">
        <v>0</v>
      </c>
      <c r="B16" s="204" t="s">
        <v>1</v>
      </c>
      <c r="C16" s="207" t="s">
        <v>83</v>
      </c>
      <c r="D16" s="210" t="s">
        <v>95</v>
      </c>
      <c r="E16" s="201" t="s">
        <v>2</v>
      </c>
      <c r="F16" s="207" t="s">
        <v>59</v>
      </c>
      <c r="G16" s="215" t="s">
        <v>41</v>
      </c>
      <c r="H16" s="218" t="s">
        <v>3</v>
      </c>
      <c r="I16" s="210" t="s">
        <v>6</v>
      </c>
      <c r="J16" s="210"/>
    </row>
    <row r="17" spans="1:10" ht="51" customHeight="1">
      <c r="A17" s="202"/>
      <c r="B17" s="205"/>
      <c r="C17" s="208"/>
      <c r="D17" s="211"/>
      <c r="E17" s="202"/>
      <c r="F17" s="208"/>
      <c r="G17" s="216"/>
      <c r="H17" s="219"/>
      <c r="I17" s="211"/>
      <c r="J17" s="211"/>
    </row>
    <row r="18" spans="1:10" ht="12" customHeight="1" thickBot="1">
      <c r="A18" s="203"/>
      <c r="B18" s="206"/>
      <c r="C18" s="209"/>
      <c r="D18" s="212"/>
      <c r="E18" s="203"/>
      <c r="F18" s="209"/>
      <c r="G18" s="217"/>
      <c r="H18" s="220"/>
      <c r="I18" s="212"/>
      <c r="J18" s="212"/>
    </row>
    <row r="19" spans="1:14" ht="16.5" customHeight="1" thickBot="1">
      <c r="A19" s="58">
        <v>1</v>
      </c>
      <c r="B19" s="62">
        <v>2</v>
      </c>
      <c r="C19" s="62">
        <v>3</v>
      </c>
      <c r="D19" s="61">
        <v>4</v>
      </c>
      <c r="E19" s="62">
        <v>5</v>
      </c>
      <c r="F19" s="61">
        <v>6</v>
      </c>
      <c r="G19" s="124">
        <v>7</v>
      </c>
      <c r="H19" s="125">
        <v>8</v>
      </c>
      <c r="I19" s="126">
        <v>11</v>
      </c>
      <c r="J19" s="126"/>
      <c r="N19">
        <v>13617</v>
      </c>
    </row>
    <row r="20" spans="1:14" ht="39.75" customHeight="1" thickBot="1">
      <c r="A20" s="73" t="s">
        <v>82</v>
      </c>
      <c r="B20" s="127">
        <v>1</v>
      </c>
      <c r="C20" s="128">
        <v>13617</v>
      </c>
      <c r="D20" s="129">
        <v>15971.38</v>
      </c>
      <c r="E20" s="129">
        <f>C20+D20</f>
        <v>29588.379999999997</v>
      </c>
      <c r="F20" s="130">
        <f>E20*30%</f>
        <v>8876.514</v>
      </c>
      <c r="G20" s="130">
        <f>E20*30%</f>
        <v>8876.514</v>
      </c>
      <c r="H20" s="138">
        <f>E20+F20+G20</f>
        <v>47341.407999999996</v>
      </c>
      <c r="I20" s="139">
        <f>H20*12</f>
        <v>568096.896</v>
      </c>
      <c r="J20" s="131"/>
      <c r="N20">
        <v>1.1729</v>
      </c>
    </row>
    <row r="21" spans="1:14" ht="25.5" customHeight="1" thickBot="1">
      <c r="A21" s="81" t="s">
        <v>62</v>
      </c>
      <c r="B21" s="132"/>
      <c r="C21" s="132"/>
      <c r="D21" s="133">
        <f aca="true" t="shared" si="0" ref="D21:I21">D20</f>
        <v>15971.38</v>
      </c>
      <c r="E21" s="133">
        <f>E20</f>
        <v>29588.379999999997</v>
      </c>
      <c r="F21" s="133">
        <f t="shared" si="0"/>
        <v>8876.514</v>
      </c>
      <c r="G21" s="133">
        <f>G20</f>
        <v>8876.514</v>
      </c>
      <c r="H21" s="140">
        <f t="shared" si="0"/>
        <v>47341.407999999996</v>
      </c>
      <c r="I21" s="141">
        <f t="shared" si="0"/>
        <v>568096.896</v>
      </c>
      <c r="J21" s="134"/>
      <c r="N21" s="148">
        <f>N19*N20</f>
        <v>15971.3793</v>
      </c>
    </row>
    <row r="22" spans="1:15" ht="15.75" customHeight="1">
      <c r="A22" s="221"/>
      <c r="B22" s="221"/>
      <c r="C22" s="221"/>
      <c r="D22" s="221"/>
      <c r="E22" s="42"/>
      <c r="F22" s="42"/>
      <c r="G22" s="42"/>
      <c r="H22" s="42"/>
      <c r="I22" s="42"/>
      <c r="J22" s="42"/>
      <c r="K22" s="42"/>
      <c r="L22" s="42"/>
      <c r="M22" s="117"/>
      <c r="N22" s="117">
        <f>N19+N21</f>
        <v>29588.3793</v>
      </c>
      <c r="O22" s="117"/>
    </row>
    <row r="23" spans="1:15" ht="15" customHeight="1">
      <c r="A23" s="42" t="s">
        <v>63</v>
      </c>
      <c r="B23" s="46"/>
      <c r="C23" s="46"/>
      <c r="D23" s="46"/>
      <c r="E23" s="115"/>
      <c r="F23" s="115"/>
      <c r="G23" s="46"/>
      <c r="H23" s="223" t="s">
        <v>35</v>
      </c>
      <c r="I23" s="223"/>
      <c r="L23" s="89"/>
      <c r="M23" s="214"/>
      <c r="N23" s="214"/>
      <c r="O23" s="214"/>
    </row>
    <row r="24" spans="1:15" ht="14.25" customHeight="1">
      <c r="A24" s="42"/>
      <c r="B24" s="46"/>
      <c r="C24" s="46"/>
      <c r="D24" s="46"/>
      <c r="E24" s="94" t="s">
        <v>11</v>
      </c>
      <c r="F24" s="94"/>
      <c r="G24" s="42"/>
      <c r="H24" s="222" t="s">
        <v>12</v>
      </c>
      <c r="I24" s="222"/>
      <c r="L24" s="89"/>
      <c r="M24" s="214"/>
      <c r="N24" s="214"/>
      <c r="O24" s="214"/>
    </row>
    <row r="25" spans="1:15" ht="12.75">
      <c r="A25" s="42"/>
      <c r="B25" s="189"/>
      <c r="C25" s="189"/>
      <c r="D25" s="189"/>
      <c r="E25" s="53"/>
      <c r="F25" s="42"/>
      <c r="G25" s="53"/>
      <c r="H25" s="53"/>
      <c r="I25" s="54"/>
      <c r="L25" s="53"/>
      <c r="M25" s="53"/>
      <c r="N25" s="53"/>
      <c r="O25" s="53"/>
    </row>
    <row r="26" spans="1:15" ht="12.75">
      <c r="A26" s="46" t="s">
        <v>51</v>
      </c>
      <c r="B26" s="46"/>
      <c r="C26" s="46"/>
      <c r="D26" s="46"/>
      <c r="E26" s="115"/>
      <c r="F26" s="115"/>
      <c r="G26" s="135"/>
      <c r="H26" s="213" t="s">
        <v>50</v>
      </c>
      <c r="I26" s="213"/>
      <c r="L26" s="89"/>
      <c r="M26" s="214"/>
      <c r="N26" s="214"/>
      <c r="O26" s="214"/>
    </row>
    <row r="27" spans="1:15" ht="10.5" customHeight="1">
      <c r="A27" s="136"/>
      <c r="B27" s="136"/>
      <c r="C27" s="136"/>
      <c r="D27" s="136"/>
      <c r="E27" s="94" t="s">
        <v>11</v>
      </c>
      <c r="F27" s="94"/>
      <c r="G27" s="137"/>
      <c r="H27" s="222" t="s">
        <v>12</v>
      </c>
      <c r="I27" s="222"/>
      <c r="L27" s="137"/>
      <c r="M27" s="214"/>
      <c r="N27" s="214"/>
      <c r="O27" s="214"/>
    </row>
    <row r="28" spans="1:15" ht="12.75">
      <c r="A28" s="46"/>
      <c r="B28" s="46"/>
      <c r="C28" s="46"/>
      <c r="D28" s="46"/>
      <c r="E28" s="42"/>
      <c r="F28" s="42"/>
      <c r="G28" s="42"/>
      <c r="H28" s="42"/>
      <c r="I28" s="42"/>
      <c r="J28" s="42"/>
      <c r="K28" s="42"/>
      <c r="L28" s="42"/>
      <c r="M28" s="117"/>
      <c r="N28" s="117"/>
      <c r="O28" s="117"/>
    </row>
  </sheetData>
  <sheetProtection/>
  <mergeCells count="37">
    <mergeCell ref="H27:I27"/>
    <mergeCell ref="M27:O27"/>
    <mergeCell ref="H23:I23"/>
    <mergeCell ref="M23:O23"/>
    <mergeCell ref="H24:I24"/>
    <mergeCell ref="M24:O24"/>
    <mergeCell ref="B25:D25"/>
    <mergeCell ref="H26:I26"/>
    <mergeCell ref="M26:O26"/>
    <mergeCell ref="F16:F18"/>
    <mergeCell ref="G16:G18"/>
    <mergeCell ref="H16:H18"/>
    <mergeCell ref="I16:I18"/>
    <mergeCell ref="J16:J18"/>
    <mergeCell ref="A22:D22"/>
    <mergeCell ref="D12:G12"/>
    <mergeCell ref="H12:K12"/>
    <mergeCell ref="D13:F13"/>
    <mergeCell ref="H13:K13"/>
    <mergeCell ref="H14:K14"/>
    <mergeCell ref="A16:A18"/>
    <mergeCell ref="B16:B18"/>
    <mergeCell ref="C16:C18"/>
    <mergeCell ref="D16:D18"/>
    <mergeCell ref="E16:E18"/>
    <mergeCell ref="A6:H6"/>
    <mergeCell ref="J6:K6"/>
    <mergeCell ref="A10:D10"/>
    <mergeCell ref="I10:L10"/>
    <mergeCell ref="A11:D11"/>
    <mergeCell ref="H11:L11"/>
    <mergeCell ref="I1:L1"/>
    <mergeCell ref="H2:K2"/>
    <mergeCell ref="H3:K3"/>
    <mergeCell ref="J4:K4"/>
    <mergeCell ref="H5:I5"/>
    <mergeCell ref="J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3.75390625" style="0" customWidth="1"/>
    <col min="2" max="2" width="13.125" style="0" customWidth="1"/>
    <col min="3" max="3" width="3.75390625" style="0" customWidth="1"/>
    <col min="4" max="4" width="8.25390625" style="0" customWidth="1"/>
    <col min="5" max="5" width="4.00390625" style="0" customWidth="1"/>
    <col min="6" max="6" width="6.875" style="0" customWidth="1"/>
    <col min="7" max="7" width="7.75390625" style="0" customWidth="1"/>
    <col min="8" max="8" width="8.25390625" style="0" customWidth="1"/>
    <col min="9" max="9" width="2.625" style="0" customWidth="1"/>
    <col min="10" max="10" width="2.25390625" style="0" customWidth="1"/>
    <col min="11" max="11" width="5.625" style="0" customWidth="1"/>
    <col min="12" max="12" width="10.00390625" style="112" customWidth="1"/>
    <col min="13" max="13" width="0.2421875" style="112" hidden="1" customWidth="1"/>
    <col min="14" max="14" width="9.00390625" style="0" hidden="1" customWidth="1"/>
    <col min="15" max="15" width="12.125" style="0" customWidth="1"/>
    <col min="16" max="16" width="9.125" style="0" customWidth="1"/>
    <col min="17" max="17" width="11.125" style="0" customWidth="1"/>
    <col min="18" max="18" width="13.75390625" style="0" customWidth="1"/>
    <col min="19" max="19" width="11.00390625" style="0" customWidth="1"/>
  </cols>
  <sheetData>
    <row r="1" spans="1:19" s="100" customFormat="1" ht="12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8"/>
      <c r="O1" s="98"/>
      <c r="P1" s="185" t="s">
        <v>37</v>
      </c>
      <c r="Q1" s="185"/>
      <c r="R1" s="185"/>
      <c r="S1" s="185"/>
    </row>
    <row r="2" spans="1:19" s="100" customFormat="1" ht="11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  <c r="M2" s="99"/>
      <c r="N2" s="98"/>
      <c r="O2" s="98"/>
      <c r="P2" s="186" t="s">
        <v>38</v>
      </c>
      <c r="Q2" s="186"/>
      <c r="R2" s="186"/>
      <c r="S2" s="186"/>
    </row>
    <row r="3" spans="1:19" s="100" customFormat="1" ht="11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9"/>
      <c r="N3" s="98"/>
      <c r="O3" s="98"/>
      <c r="P3" s="186" t="s">
        <v>39</v>
      </c>
      <c r="Q3" s="186"/>
      <c r="R3" s="186"/>
      <c r="S3" s="186"/>
    </row>
    <row r="4" spans="1:19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3"/>
      <c r="N4" s="42"/>
      <c r="O4" s="42"/>
      <c r="P4" s="42"/>
      <c r="Q4" s="261" t="s">
        <v>13</v>
      </c>
      <c r="R4" s="261"/>
      <c r="S4" s="261"/>
    </row>
    <row r="5" spans="1:19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  <c r="M5" s="43"/>
      <c r="N5" s="42"/>
      <c r="O5" s="198" t="s">
        <v>15</v>
      </c>
      <c r="P5" s="262"/>
      <c r="Q5" s="263" t="s">
        <v>14</v>
      </c>
      <c r="R5" s="264"/>
      <c r="S5" s="265"/>
    </row>
    <row r="6" spans="1:19" ht="13.5" thickBot="1">
      <c r="A6" s="193" t="s">
        <v>21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46" t="s">
        <v>16</v>
      </c>
      <c r="Q6" s="256"/>
      <c r="R6" s="257"/>
      <c r="S6" s="258"/>
    </row>
    <row r="7" spans="1:19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3"/>
      <c r="N7" s="42"/>
      <c r="O7" s="42"/>
      <c r="P7" s="42"/>
      <c r="Q7" s="46"/>
      <c r="R7" s="46"/>
      <c r="S7" s="46"/>
    </row>
    <row r="8" spans="1:19" ht="12.75">
      <c r="A8" s="42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48"/>
      <c r="N8" s="47"/>
      <c r="O8" s="47"/>
      <c r="P8" s="47"/>
      <c r="Q8" s="47"/>
      <c r="R8" s="47"/>
      <c r="S8" s="47"/>
    </row>
    <row r="9" spans="1:19" s="104" customFormat="1" ht="32.25" customHeight="1" thickBot="1">
      <c r="A9" s="101"/>
      <c r="B9" s="239" t="s">
        <v>86</v>
      </c>
      <c r="C9" s="239"/>
      <c r="D9" s="239"/>
      <c r="E9" s="239"/>
      <c r="F9" s="239"/>
      <c r="G9" s="239"/>
      <c r="H9" s="239"/>
      <c r="I9" s="239"/>
      <c r="J9" s="240"/>
      <c r="K9" s="259" t="s">
        <v>40</v>
      </c>
      <c r="L9" s="259"/>
      <c r="M9" s="103"/>
      <c r="N9" s="260" t="s">
        <v>8</v>
      </c>
      <c r="O9" s="260"/>
      <c r="P9" s="102"/>
      <c r="Q9" s="102"/>
      <c r="R9" s="102"/>
      <c r="S9" s="102"/>
    </row>
    <row r="10" spans="1:19" ht="13.5" customHeight="1" thickBot="1">
      <c r="A10" s="46"/>
      <c r="B10" s="49"/>
      <c r="C10" s="241" t="s">
        <v>98</v>
      </c>
      <c r="D10" s="241"/>
      <c r="E10" s="241"/>
      <c r="F10" s="241"/>
      <c r="G10" s="241"/>
      <c r="H10" s="241"/>
      <c r="I10" s="51"/>
      <c r="J10" s="105"/>
      <c r="K10" s="245">
        <v>2</v>
      </c>
      <c r="L10" s="246"/>
      <c r="M10" s="106"/>
      <c r="N10" s="247">
        <v>44562</v>
      </c>
      <c r="O10" s="248"/>
      <c r="P10" s="252" t="s">
        <v>10</v>
      </c>
      <c r="Q10" s="252"/>
      <c r="R10" s="252"/>
      <c r="S10" s="252"/>
    </row>
    <row r="11" spans="1:19" ht="12.75">
      <c r="A11" s="46"/>
      <c r="B11" s="51"/>
      <c r="C11" s="51"/>
      <c r="D11" s="51"/>
      <c r="E11" s="51"/>
      <c r="F11" s="51"/>
      <c r="G11" s="51"/>
      <c r="H11" s="51"/>
      <c r="I11" s="51"/>
      <c r="J11" s="51"/>
      <c r="K11" s="53"/>
      <c r="L11" s="54"/>
      <c r="M11" s="54"/>
      <c r="N11" s="42"/>
      <c r="O11" s="46"/>
      <c r="P11" s="198" t="s">
        <v>64</v>
      </c>
      <c r="Q11" s="198"/>
      <c r="R11" s="198"/>
      <c r="S11" s="198"/>
    </row>
    <row r="12" spans="1:19" ht="12.75">
      <c r="A12" s="46"/>
      <c r="B12" s="46"/>
      <c r="C12" s="46"/>
      <c r="D12" s="47"/>
      <c r="E12" s="241" t="s">
        <v>93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00" t="s">
        <v>107</v>
      </c>
      <c r="Q12" s="200"/>
      <c r="R12" s="200"/>
      <c r="S12" s="200"/>
    </row>
    <row r="13" spans="1:19" ht="12.75">
      <c r="A13" s="46"/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55"/>
      <c r="M13" s="55"/>
      <c r="N13" s="47"/>
      <c r="O13" s="46"/>
      <c r="P13" s="198" t="s">
        <v>65</v>
      </c>
      <c r="Q13" s="198"/>
      <c r="R13" s="198"/>
      <c r="S13" s="198"/>
    </row>
    <row r="14" spans="1:19" ht="12.75">
      <c r="A14" s="42"/>
      <c r="B14" s="46"/>
      <c r="C14" s="46"/>
      <c r="D14" s="46"/>
      <c r="E14" s="46"/>
      <c r="F14" s="46"/>
      <c r="G14" s="46"/>
      <c r="H14" s="46"/>
      <c r="I14" s="47"/>
      <c r="J14" s="47"/>
      <c r="K14" s="47"/>
      <c r="L14" s="55"/>
      <c r="M14" s="55"/>
      <c r="N14" s="47"/>
      <c r="O14" s="46"/>
      <c r="P14" s="198" t="s">
        <v>66</v>
      </c>
      <c r="Q14" s="198"/>
      <c r="R14" s="198"/>
      <c r="S14" s="198"/>
    </row>
    <row r="15" spans="1:19" ht="12.75">
      <c r="A15" s="249" t="s">
        <v>67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</row>
    <row r="16" spans="1:19" ht="12.75" customHeight="1">
      <c r="A16" s="250" t="s">
        <v>7</v>
      </c>
      <c r="B16" s="251" t="s">
        <v>0</v>
      </c>
      <c r="C16" s="242" t="s">
        <v>68</v>
      </c>
      <c r="D16" s="242" t="s">
        <v>69</v>
      </c>
      <c r="E16" s="234" t="s">
        <v>17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53" t="s">
        <v>2</v>
      </c>
      <c r="P16" s="231" t="s">
        <v>70</v>
      </c>
      <c r="Q16" s="231" t="s">
        <v>18</v>
      </c>
      <c r="R16" s="231" t="s">
        <v>3</v>
      </c>
      <c r="S16" s="231" t="s">
        <v>6</v>
      </c>
    </row>
    <row r="17" spans="1:19" ht="51" customHeight="1">
      <c r="A17" s="250"/>
      <c r="B17" s="251"/>
      <c r="C17" s="242"/>
      <c r="D17" s="242"/>
      <c r="E17" s="234" t="s">
        <v>42</v>
      </c>
      <c r="F17" s="234"/>
      <c r="G17" s="108" t="s">
        <v>71</v>
      </c>
      <c r="H17" s="26" t="s">
        <v>72</v>
      </c>
      <c r="I17" s="235"/>
      <c r="J17" s="236"/>
      <c r="K17" s="237" t="s">
        <v>73</v>
      </c>
      <c r="L17" s="237"/>
      <c r="M17" s="238" t="s">
        <v>74</v>
      </c>
      <c r="N17" s="238"/>
      <c r="O17" s="254"/>
      <c r="P17" s="232"/>
      <c r="Q17" s="232"/>
      <c r="R17" s="232"/>
      <c r="S17" s="232"/>
    </row>
    <row r="18" spans="1:19" ht="12.75">
      <c r="A18" s="250"/>
      <c r="B18" s="251"/>
      <c r="C18" s="242"/>
      <c r="D18" s="242"/>
      <c r="E18" s="14" t="s">
        <v>4</v>
      </c>
      <c r="F18" s="14" t="s">
        <v>5</v>
      </c>
      <c r="G18" s="40">
        <v>0.2</v>
      </c>
      <c r="H18" s="109"/>
      <c r="I18" s="14"/>
      <c r="J18" s="14"/>
      <c r="K18" s="25"/>
      <c r="L18" s="110" t="s">
        <v>5</v>
      </c>
      <c r="M18" s="110"/>
      <c r="N18" s="111"/>
      <c r="O18" s="255"/>
      <c r="P18" s="233"/>
      <c r="Q18" s="233"/>
      <c r="R18" s="233"/>
      <c r="S18" s="233"/>
    </row>
    <row r="19" spans="1:19" ht="23.25" customHeight="1">
      <c r="A19" s="162">
        <v>1</v>
      </c>
      <c r="B19" s="163" t="s">
        <v>75</v>
      </c>
      <c r="C19" s="164">
        <v>1</v>
      </c>
      <c r="D19" s="165">
        <v>7152</v>
      </c>
      <c r="E19" s="164">
        <v>15</v>
      </c>
      <c r="F19" s="165">
        <f>D19*15%</f>
        <v>1072.8</v>
      </c>
      <c r="G19" s="165">
        <f>D19*20%</f>
        <v>1430.4</v>
      </c>
      <c r="H19" s="165">
        <v>2277.6</v>
      </c>
      <c r="I19" s="164"/>
      <c r="J19" s="165"/>
      <c r="K19" s="164">
        <v>1.6</v>
      </c>
      <c r="L19" s="165">
        <f>D19*K19</f>
        <v>11443.2</v>
      </c>
      <c r="M19" s="165"/>
      <c r="N19" s="165"/>
      <c r="O19" s="166">
        <f>N19+D19+F19+J19+L19+G19+H19</f>
        <v>23376</v>
      </c>
      <c r="P19" s="165">
        <f>O19*30/100</f>
        <v>7012.8</v>
      </c>
      <c r="Q19" s="165">
        <f>O19*30/100</f>
        <v>7012.8</v>
      </c>
      <c r="R19" s="167">
        <f>O19+P19+Q19</f>
        <v>37401.6</v>
      </c>
      <c r="S19" s="165">
        <f>R19*12</f>
        <v>448819.19999999995</v>
      </c>
    </row>
    <row r="20" spans="1:19" ht="42.75" customHeight="1">
      <c r="A20" s="168">
        <v>2</v>
      </c>
      <c r="B20" s="169" t="s">
        <v>87</v>
      </c>
      <c r="C20" s="164">
        <v>1</v>
      </c>
      <c r="D20" s="165">
        <v>5470</v>
      </c>
      <c r="E20" s="164">
        <v>15</v>
      </c>
      <c r="F20" s="165">
        <f>D20*15%</f>
        <v>820.5</v>
      </c>
      <c r="G20" s="165">
        <f>D20*20%</f>
        <v>1094</v>
      </c>
      <c r="H20" s="165">
        <v>1664</v>
      </c>
      <c r="I20" s="164"/>
      <c r="J20" s="165"/>
      <c r="K20" s="164">
        <v>2.2</v>
      </c>
      <c r="L20" s="165">
        <f>D20*K20</f>
        <v>12034.000000000002</v>
      </c>
      <c r="M20" s="165">
        <v>12267.5</v>
      </c>
      <c r="N20" s="165">
        <v>3680.25</v>
      </c>
      <c r="O20" s="166">
        <f>D20+F20+G20+H20+L20</f>
        <v>21082.5</v>
      </c>
      <c r="P20" s="165">
        <f>O20*30/100</f>
        <v>6324.75</v>
      </c>
      <c r="Q20" s="165">
        <f>O20*30/100</f>
        <v>6324.75</v>
      </c>
      <c r="R20" s="167">
        <f>O20+P20+Q20</f>
        <v>33732</v>
      </c>
      <c r="S20" s="165">
        <f>R20*12</f>
        <v>404784</v>
      </c>
    </row>
    <row r="21" spans="1:19" ht="27" customHeight="1">
      <c r="A21" s="168">
        <v>3</v>
      </c>
      <c r="B21" s="169" t="s">
        <v>76</v>
      </c>
      <c r="C21" s="164">
        <v>1</v>
      </c>
      <c r="D21" s="165">
        <v>4629</v>
      </c>
      <c r="E21" s="164">
        <v>10</v>
      </c>
      <c r="F21" s="165">
        <f>D21*E21%</f>
        <v>462.90000000000003</v>
      </c>
      <c r="G21" s="165">
        <f>D21*20%</f>
        <v>925.8000000000001</v>
      </c>
      <c r="H21" s="165">
        <v>1664</v>
      </c>
      <c r="I21" s="164"/>
      <c r="J21" s="165"/>
      <c r="K21" s="164">
        <v>2.3</v>
      </c>
      <c r="L21" s="165">
        <f>D21*K21</f>
        <v>10646.699999999999</v>
      </c>
      <c r="M21" s="165"/>
      <c r="N21" s="165"/>
      <c r="O21" s="166">
        <f>N21+D21+F21+J21+L21+G21+H21</f>
        <v>18328.399999999998</v>
      </c>
      <c r="P21" s="165">
        <f>O21*30/100</f>
        <v>5498.519999999999</v>
      </c>
      <c r="Q21" s="165">
        <f>O21*30%</f>
        <v>5498.5199999999995</v>
      </c>
      <c r="R21" s="167">
        <f>O21+P21+Q21</f>
        <v>29325.44</v>
      </c>
      <c r="S21" s="165">
        <f>R21*12</f>
        <v>351905.27999999997</v>
      </c>
    </row>
    <row r="22" spans="1:21" ht="18.75" customHeight="1">
      <c r="A22" s="225" t="s">
        <v>77</v>
      </c>
      <c r="B22" s="226"/>
      <c r="C22" s="170">
        <v>3</v>
      </c>
      <c r="D22" s="167">
        <f>D19+D20+D21</f>
        <v>17251</v>
      </c>
      <c r="E22" s="170"/>
      <c r="F22" s="167">
        <f>F19+F20</f>
        <v>1893.3</v>
      </c>
      <c r="G22" s="167">
        <f>G19+G20+G21</f>
        <v>3450.2000000000003</v>
      </c>
      <c r="H22" s="167">
        <f>H19+H20+H21</f>
        <v>5605.6</v>
      </c>
      <c r="I22" s="167"/>
      <c r="J22" s="167"/>
      <c r="K22" s="171"/>
      <c r="L22" s="167">
        <f>L19+L20+L21</f>
        <v>34123.9</v>
      </c>
      <c r="M22" s="167" t="e">
        <f>M19+#REF!+M21+#REF!</f>
        <v>#REF!</v>
      </c>
      <c r="N22" s="167" t="e">
        <f>N19+#REF!+N21+#REF!</f>
        <v>#REF!</v>
      </c>
      <c r="O22" s="167">
        <f>O19+O20+O21</f>
        <v>62786.899999999994</v>
      </c>
      <c r="P22" s="167">
        <f>P19+P20+P21</f>
        <v>18836.07</v>
      </c>
      <c r="Q22" s="167">
        <f>Q19+Q20+Q21</f>
        <v>18836.07</v>
      </c>
      <c r="R22" s="167">
        <f>R19+R20+R21</f>
        <v>100459.04000000001</v>
      </c>
      <c r="S22" s="167">
        <f>S19+S20+S21</f>
        <v>1205508.48</v>
      </c>
      <c r="U22" s="112"/>
    </row>
    <row r="23" spans="1:19" ht="12.75">
      <c r="A23" s="227" t="s">
        <v>88</v>
      </c>
      <c r="B23" s="227"/>
      <c r="C23" s="227"/>
      <c r="D23" s="227"/>
      <c r="E23" s="227"/>
      <c r="F23" s="172"/>
      <c r="G23" s="172"/>
      <c r="H23" s="172"/>
      <c r="I23" s="172"/>
      <c r="J23" s="172"/>
      <c r="K23" s="173"/>
      <c r="L23" s="172"/>
      <c r="M23" s="172"/>
      <c r="N23" s="172"/>
      <c r="O23" s="174"/>
      <c r="P23" s="172"/>
      <c r="Q23" s="172"/>
      <c r="R23" s="172">
        <f>R22*12</f>
        <v>1205508.48</v>
      </c>
      <c r="S23" s="172"/>
    </row>
    <row r="24" spans="1:21" s="113" customFormat="1" ht="22.5" customHeight="1">
      <c r="A24" s="228" t="s">
        <v>92</v>
      </c>
      <c r="B24" s="228"/>
      <c r="C24" s="228"/>
      <c r="D24" s="228"/>
      <c r="E24" s="228"/>
      <c r="F24" s="228"/>
      <c r="G24" s="228"/>
      <c r="H24" s="228"/>
      <c r="I24" s="228"/>
      <c r="J24" s="228"/>
      <c r="K24" s="175"/>
      <c r="L24" s="175"/>
      <c r="M24" s="175"/>
      <c r="N24" s="175"/>
      <c r="O24" s="176"/>
      <c r="P24" s="175"/>
      <c r="Q24" s="176"/>
      <c r="R24" s="176"/>
      <c r="S24" s="175"/>
      <c r="U24" s="114"/>
    </row>
    <row r="25" spans="1:19" s="113" customFormat="1" ht="14.25" customHeight="1">
      <c r="A25" s="177" t="s">
        <v>110</v>
      </c>
      <c r="B25" s="178"/>
      <c r="C25" s="178"/>
      <c r="D25" s="178"/>
      <c r="E25" s="178"/>
      <c r="F25" s="179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</row>
    <row r="26" spans="1:19" ht="12.75">
      <c r="A26" s="229" t="s">
        <v>63</v>
      </c>
      <c r="B26" s="229"/>
      <c r="C26" s="91"/>
      <c r="D26" s="91"/>
      <c r="E26" s="92"/>
      <c r="F26" s="92"/>
      <c r="G26" s="92"/>
      <c r="H26" s="92"/>
      <c r="I26" s="92"/>
      <c r="J26" s="91"/>
      <c r="K26" s="180"/>
      <c r="L26" s="181"/>
      <c r="M26" s="181"/>
      <c r="N26" s="180"/>
      <c r="O26" s="91"/>
      <c r="P26" s="230" t="s">
        <v>35</v>
      </c>
      <c r="Q26" s="230"/>
      <c r="R26" s="230"/>
      <c r="S26" s="98"/>
    </row>
    <row r="27" spans="1:19" ht="10.5" customHeight="1">
      <c r="A27" s="98"/>
      <c r="B27" s="229"/>
      <c r="C27" s="229"/>
      <c r="D27" s="229"/>
      <c r="E27" s="92"/>
      <c r="F27" s="92"/>
      <c r="G27" s="92"/>
      <c r="H27" s="92"/>
      <c r="I27" s="92"/>
      <c r="J27" s="98"/>
      <c r="K27" s="243" t="s">
        <v>11</v>
      </c>
      <c r="L27" s="243"/>
      <c r="M27" s="243"/>
      <c r="N27" s="243"/>
      <c r="O27" s="91"/>
      <c r="P27" s="224" t="s">
        <v>12</v>
      </c>
      <c r="Q27" s="224"/>
      <c r="R27" s="224"/>
      <c r="S27" s="98"/>
    </row>
    <row r="28" spans="1:19" ht="0.75" customHeight="1">
      <c r="A28" s="98"/>
      <c r="B28" s="229"/>
      <c r="C28" s="229"/>
      <c r="D28" s="229"/>
      <c r="E28" s="182"/>
      <c r="F28" s="182"/>
      <c r="G28" s="182"/>
      <c r="H28" s="182"/>
      <c r="I28" s="182"/>
      <c r="J28" s="98"/>
      <c r="K28" s="98"/>
      <c r="L28" s="99"/>
      <c r="M28" s="99"/>
      <c r="N28" s="98"/>
      <c r="O28" s="98"/>
      <c r="P28" s="98"/>
      <c r="Q28" s="98"/>
      <c r="R28" s="98"/>
      <c r="S28" s="98"/>
    </row>
    <row r="29" spans="1:19" ht="12.75">
      <c r="A29" s="91" t="s">
        <v>51</v>
      </c>
      <c r="B29" s="91"/>
      <c r="C29" s="91"/>
      <c r="D29" s="91"/>
      <c r="E29" s="92"/>
      <c r="F29" s="92"/>
      <c r="G29" s="92"/>
      <c r="H29" s="92"/>
      <c r="I29" s="92"/>
      <c r="J29" s="91"/>
      <c r="K29" s="244"/>
      <c r="L29" s="244"/>
      <c r="M29" s="183"/>
      <c r="N29" s="92" t="s">
        <v>78</v>
      </c>
      <c r="O29" s="92"/>
      <c r="P29" s="230" t="s">
        <v>50</v>
      </c>
      <c r="Q29" s="230"/>
      <c r="R29" s="230"/>
      <c r="S29" s="98"/>
    </row>
    <row r="30" spans="1:19" ht="12.75">
      <c r="A30" s="98"/>
      <c r="B30" s="91"/>
      <c r="C30" s="91"/>
      <c r="D30" s="91"/>
      <c r="E30" s="92"/>
      <c r="F30" s="92"/>
      <c r="G30" s="92"/>
      <c r="H30" s="92"/>
      <c r="I30" s="92"/>
      <c r="J30" s="98"/>
      <c r="K30" s="224" t="s">
        <v>11</v>
      </c>
      <c r="L30" s="224"/>
      <c r="M30" s="92"/>
      <c r="N30" s="92"/>
      <c r="O30" s="92"/>
      <c r="P30" s="224" t="s">
        <v>12</v>
      </c>
      <c r="Q30" s="224"/>
      <c r="R30" s="224"/>
      <c r="S30" s="98"/>
    </row>
    <row r="31" spans="12:17" ht="12.75">
      <c r="L31" s="116"/>
      <c r="M31" s="116"/>
      <c r="N31" s="117"/>
      <c r="O31" s="117"/>
      <c r="P31" s="117"/>
      <c r="Q31" s="117"/>
    </row>
  </sheetData>
  <sheetProtection/>
  <mergeCells count="48">
    <mergeCell ref="P1:S1"/>
    <mergeCell ref="P2:S2"/>
    <mergeCell ref="P3:S3"/>
    <mergeCell ref="Q4:S4"/>
    <mergeCell ref="O5:P5"/>
    <mergeCell ref="Q5:S5"/>
    <mergeCell ref="A6:O6"/>
    <mergeCell ref="P10:S10"/>
    <mergeCell ref="P16:P18"/>
    <mergeCell ref="O16:O18"/>
    <mergeCell ref="Q6:S6"/>
    <mergeCell ref="K9:L9"/>
    <mergeCell ref="N9:O9"/>
    <mergeCell ref="A16:A18"/>
    <mergeCell ref="B16:B18"/>
    <mergeCell ref="C16:C18"/>
    <mergeCell ref="P12:S12"/>
    <mergeCell ref="P13:S13"/>
    <mergeCell ref="P14:S14"/>
    <mergeCell ref="B28:D28"/>
    <mergeCell ref="K29:L29"/>
    <mergeCell ref="P29:R29"/>
    <mergeCell ref="K10:L10"/>
    <mergeCell ref="N10:O10"/>
    <mergeCell ref="R16:R18"/>
    <mergeCell ref="Q16:Q18"/>
    <mergeCell ref="A15:S15"/>
    <mergeCell ref="P11:S11"/>
    <mergeCell ref="E12:O12"/>
    <mergeCell ref="S16:S18"/>
    <mergeCell ref="E17:F17"/>
    <mergeCell ref="I17:J17"/>
    <mergeCell ref="K17:L17"/>
    <mergeCell ref="M17:N17"/>
    <mergeCell ref="B9:J9"/>
    <mergeCell ref="C10:H10"/>
    <mergeCell ref="D16:D18"/>
    <mergeCell ref="E16:N16"/>
    <mergeCell ref="K30:L30"/>
    <mergeCell ref="P30:R30"/>
    <mergeCell ref="A22:B22"/>
    <mergeCell ref="A23:E23"/>
    <mergeCell ref="A24:J24"/>
    <mergeCell ref="A26:B26"/>
    <mergeCell ref="P26:R26"/>
    <mergeCell ref="B27:D27"/>
    <mergeCell ref="K27:N27"/>
    <mergeCell ref="P27:R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30"/>
  <sheetViews>
    <sheetView zoomScalePageLayoutView="0" workbookViewId="0" topLeftCell="A10">
      <selection activeCell="A23" sqref="A23"/>
    </sheetView>
  </sheetViews>
  <sheetFormatPr defaultColWidth="9.00390625" defaultRowHeight="12.75"/>
  <cols>
    <col min="1" max="1" width="3.00390625" style="15" customWidth="1"/>
    <col min="2" max="2" width="9.25390625" style="15" customWidth="1"/>
    <col min="3" max="3" width="3.625" style="15" customWidth="1"/>
    <col min="4" max="4" width="9.125" style="15" customWidth="1"/>
    <col min="5" max="5" width="4.625" style="15" customWidth="1"/>
    <col min="6" max="6" width="8.875" style="15" customWidth="1"/>
    <col min="7" max="7" width="3.625" style="15" customWidth="1"/>
    <col min="8" max="8" width="9.00390625" style="15" customWidth="1"/>
    <col min="9" max="9" width="3.875" style="15" customWidth="1"/>
    <col min="10" max="10" width="8.75390625" style="15" customWidth="1"/>
    <col min="11" max="11" width="5.875" style="15" customWidth="1"/>
    <col min="12" max="12" width="8.75390625" style="15" customWidth="1"/>
    <col min="13" max="13" width="10.375" style="15" customWidth="1"/>
    <col min="14" max="14" width="9.125" style="15" customWidth="1"/>
    <col min="15" max="15" width="8.625" style="15" customWidth="1"/>
    <col min="16" max="16" width="9.375" style="15" customWidth="1"/>
    <col min="17" max="17" width="18.00390625" style="15" customWidth="1"/>
    <col min="18" max="18" width="9.625" style="15" hidden="1" customWidth="1"/>
    <col min="19" max="19" width="3.125" style="15" hidden="1" customWidth="1"/>
    <col min="20" max="16384" width="9.125" style="15" customWidth="1"/>
  </cols>
  <sheetData>
    <row r="1" spans="1:19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2"/>
      <c r="O1" s="12"/>
      <c r="P1" s="12"/>
      <c r="Q1" s="234" t="s">
        <v>13</v>
      </c>
      <c r="R1" s="234"/>
      <c r="S1" s="234"/>
    </row>
    <row r="2" spans="1:19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67" t="s">
        <v>15</v>
      </c>
      <c r="N2" s="268"/>
      <c r="Q2" s="269" t="s">
        <v>14</v>
      </c>
      <c r="R2" s="269"/>
      <c r="S2" s="269"/>
    </row>
    <row r="3" spans="1:19" ht="12.75">
      <c r="A3" s="270" t="s">
        <v>21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12" t="s">
        <v>16</v>
      </c>
      <c r="Q3" s="269"/>
      <c r="R3" s="269"/>
      <c r="S3" s="269"/>
    </row>
    <row r="4" spans="1:19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2"/>
      <c r="O4" s="12"/>
      <c r="P4" s="12"/>
      <c r="Q4" s="12"/>
      <c r="R4" s="12"/>
      <c r="S4" s="12"/>
    </row>
    <row r="5" spans="1:19" ht="12.75">
      <c r="A5" s="12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6"/>
      <c r="O5" s="16"/>
      <c r="P5" s="16"/>
      <c r="Q5" s="16"/>
      <c r="R5" s="16"/>
      <c r="S5" s="16"/>
    </row>
    <row r="6" spans="1:19" ht="25.5" customHeight="1">
      <c r="A6" s="12"/>
      <c r="B6" s="16"/>
      <c r="C6" s="16"/>
      <c r="D6" s="273" t="s">
        <v>9</v>
      </c>
      <c r="E6" s="273"/>
      <c r="F6" s="273"/>
      <c r="G6" s="273"/>
      <c r="H6" s="273"/>
      <c r="I6" s="273"/>
      <c r="J6" s="273"/>
      <c r="K6" s="273"/>
      <c r="L6" s="274"/>
      <c r="M6" s="19" t="s">
        <v>27</v>
      </c>
      <c r="N6" s="271" t="s">
        <v>8</v>
      </c>
      <c r="O6" s="271"/>
      <c r="P6" s="18"/>
      <c r="Q6" s="18"/>
      <c r="R6" s="18"/>
      <c r="S6" s="18"/>
    </row>
    <row r="7" spans="1:19" ht="12.75">
      <c r="A7" s="12"/>
      <c r="B7" s="18"/>
      <c r="C7" s="18"/>
      <c r="D7" s="18"/>
      <c r="E7" s="20"/>
      <c r="F7" s="266" t="s">
        <v>98</v>
      </c>
      <c r="G7" s="266"/>
      <c r="H7" s="266"/>
      <c r="I7" s="266"/>
      <c r="J7" s="266"/>
      <c r="K7" s="21"/>
      <c r="L7" s="21"/>
      <c r="M7" s="19">
        <v>3</v>
      </c>
      <c r="N7" s="272">
        <v>44562</v>
      </c>
      <c r="O7" s="271"/>
      <c r="P7" s="268" t="s">
        <v>10</v>
      </c>
      <c r="Q7" s="268"/>
      <c r="R7" s="268"/>
      <c r="S7" s="268"/>
    </row>
    <row r="8" spans="1:19" ht="12.75">
      <c r="A8" s="12"/>
      <c r="B8" s="20"/>
      <c r="C8" s="20"/>
      <c r="D8" s="20"/>
      <c r="E8" s="20"/>
      <c r="F8" s="266"/>
      <c r="G8" s="266"/>
      <c r="H8" s="266"/>
      <c r="I8" s="266"/>
      <c r="J8" s="266"/>
      <c r="K8" s="20"/>
      <c r="L8" s="20"/>
      <c r="M8" s="22"/>
      <c r="N8" s="12"/>
      <c r="O8" s="12"/>
      <c r="P8" s="267" t="s">
        <v>29</v>
      </c>
      <c r="Q8" s="267"/>
      <c r="R8" s="267"/>
      <c r="S8" s="267"/>
    </row>
    <row r="9" spans="1:19" ht="12.75">
      <c r="A9" s="12"/>
      <c r="B9" s="12"/>
      <c r="C9" s="12"/>
      <c r="D9" s="16"/>
      <c r="E9" s="282" t="s">
        <v>99</v>
      </c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3" t="s">
        <v>100</v>
      </c>
      <c r="Q9" s="283"/>
      <c r="R9" s="283"/>
      <c r="S9" s="283"/>
    </row>
    <row r="10" spans="1:19" ht="12.75">
      <c r="A10" s="12"/>
      <c r="B10" s="12"/>
      <c r="C10" s="12"/>
      <c r="D10" s="16"/>
      <c r="E10" s="16"/>
      <c r="F10" s="16"/>
      <c r="G10" s="16"/>
      <c r="H10" s="16"/>
      <c r="I10" s="16"/>
      <c r="J10" s="16"/>
      <c r="K10" s="16"/>
      <c r="L10" s="16"/>
      <c r="M10" s="23"/>
      <c r="N10" s="16"/>
      <c r="O10" s="12"/>
      <c r="P10" s="285" t="s">
        <v>36</v>
      </c>
      <c r="Q10" s="285"/>
      <c r="R10" s="285"/>
      <c r="S10" s="285"/>
    </row>
    <row r="11" spans="1:19" ht="12.75">
      <c r="A11" s="12"/>
      <c r="B11" s="12"/>
      <c r="C11" s="12"/>
      <c r="D11" s="12"/>
      <c r="E11" s="12"/>
      <c r="F11" s="12"/>
      <c r="G11" s="16"/>
      <c r="H11" s="16"/>
      <c r="I11" s="16"/>
      <c r="J11" s="16"/>
      <c r="K11" s="16"/>
      <c r="L11" s="16"/>
      <c r="M11" s="23"/>
      <c r="N11" s="16"/>
      <c r="O11" s="12"/>
      <c r="P11" s="267" t="s">
        <v>31</v>
      </c>
      <c r="Q11" s="267"/>
      <c r="R11" s="267"/>
      <c r="S11" s="267"/>
    </row>
    <row r="12" spans="1:19" ht="13.5" thickBot="1">
      <c r="A12" s="273" t="s">
        <v>22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4"/>
    </row>
    <row r="13" spans="1:19" ht="12.75">
      <c r="A13" s="286" t="s">
        <v>7</v>
      </c>
      <c r="B13" s="234" t="s">
        <v>0</v>
      </c>
      <c r="C13" s="286" t="s">
        <v>1</v>
      </c>
      <c r="D13" s="287" t="s">
        <v>53</v>
      </c>
      <c r="E13" s="278" t="s">
        <v>17</v>
      </c>
      <c r="F13" s="279"/>
      <c r="G13" s="279"/>
      <c r="H13" s="279"/>
      <c r="I13" s="279"/>
      <c r="J13" s="279"/>
      <c r="K13" s="279"/>
      <c r="L13" s="280"/>
      <c r="M13" s="234" t="s">
        <v>2</v>
      </c>
      <c r="N13" s="281" t="s">
        <v>28</v>
      </c>
      <c r="O13" s="235" t="s">
        <v>18</v>
      </c>
      <c r="P13" s="288" t="s">
        <v>3</v>
      </c>
      <c r="Q13" s="236" t="s">
        <v>6</v>
      </c>
      <c r="R13" s="12"/>
      <c r="S13" s="12"/>
    </row>
    <row r="14" spans="1:19" ht="39" customHeight="1">
      <c r="A14" s="286"/>
      <c r="B14" s="234"/>
      <c r="C14" s="286"/>
      <c r="D14" s="287"/>
      <c r="E14" s="281" t="s">
        <v>26</v>
      </c>
      <c r="F14" s="281"/>
      <c r="G14" s="235" t="s">
        <v>32</v>
      </c>
      <c r="H14" s="236"/>
      <c r="I14" s="235" t="s">
        <v>55</v>
      </c>
      <c r="J14" s="236"/>
      <c r="K14" s="235" t="s">
        <v>56</v>
      </c>
      <c r="L14" s="236"/>
      <c r="M14" s="234"/>
      <c r="N14" s="281"/>
      <c r="O14" s="235"/>
      <c r="P14" s="289"/>
      <c r="Q14" s="236"/>
      <c r="R14" s="12"/>
      <c r="S14" s="12"/>
    </row>
    <row r="15" spans="1:19" ht="40.5" customHeight="1">
      <c r="A15" s="286"/>
      <c r="B15" s="234"/>
      <c r="C15" s="286"/>
      <c r="D15" s="287"/>
      <c r="E15" s="14" t="s">
        <v>4</v>
      </c>
      <c r="F15" s="14" t="s">
        <v>5</v>
      </c>
      <c r="G15" s="25" t="s">
        <v>4</v>
      </c>
      <c r="H15" s="26" t="s">
        <v>5</v>
      </c>
      <c r="I15" s="41">
        <v>0.014</v>
      </c>
      <c r="J15" s="26" t="s">
        <v>20</v>
      </c>
      <c r="K15" s="26" t="s">
        <v>4</v>
      </c>
      <c r="L15" s="26" t="s">
        <v>5</v>
      </c>
      <c r="M15" s="234"/>
      <c r="N15" s="281"/>
      <c r="O15" s="235"/>
      <c r="P15" s="289"/>
      <c r="Q15" s="236"/>
      <c r="R15" s="12"/>
      <c r="S15" s="12"/>
    </row>
    <row r="16" spans="1:19" ht="12.75">
      <c r="A16" s="14">
        <v>1</v>
      </c>
      <c r="B16" s="27" t="s">
        <v>23</v>
      </c>
      <c r="C16" s="3">
        <v>1</v>
      </c>
      <c r="D16" s="1">
        <v>5442</v>
      </c>
      <c r="E16" s="3">
        <v>100</v>
      </c>
      <c r="F16" s="4">
        <f>D16*1</f>
        <v>5442</v>
      </c>
      <c r="G16" s="3">
        <v>50</v>
      </c>
      <c r="H16" s="4">
        <f>D16*0.5</f>
        <v>2721</v>
      </c>
      <c r="I16" s="3">
        <v>0.2</v>
      </c>
      <c r="J16" s="4">
        <f>D16*I16</f>
        <v>1088.4</v>
      </c>
      <c r="K16" s="4"/>
      <c r="L16" s="4"/>
      <c r="M16" s="4">
        <f>D16+F16+H16+J16</f>
        <v>14693.4</v>
      </c>
      <c r="N16" s="4">
        <f>M16*30%</f>
        <v>4408.0199999999995</v>
      </c>
      <c r="O16" s="4">
        <f>M16*30%</f>
        <v>4408.0199999999995</v>
      </c>
      <c r="P16" s="5">
        <f>O16+N16+M16</f>
        <v>23509.44</v>
      </c>
      <c r="Q16" s="6">
        <f>P16*12</f>
        <v>282113.27999999997</v>
      </c>
      <c r="R16" s="12"/>
      <c r="S16" s="12"/>
    </row>
    <row r="17" spans="1:19" ht="12.75">
      <c r="A17" s="14">
        <v>2</v>
      </c>
      <c r="B17" s="27" t="s">
        <v>24</v>
      </c>
      <c r="C17" s="3">
        <v>1</v>
      </c>
      <c r="D17" s="2">
        <v>4844</v>
      </c>
      <c r="E17" s="3">
        <v>100</v>
      </c>
      <c r="F17" s="4">
        <f>D17*1</f>
        <v>4844</v>
      </c>
      <c r="G17" s="3">
        <v>65</v>
      </c>
      <c r="H17" s="4">
        <f>D17*0.65</f>
        <v>3148.6</v>
      </c>
      <c r="I17" s="40"/>
      <c r="J17" s="4"/>
      <c r="K17" s="40">
        <v>0.25</v>
      </c>
      <c r="L17" s="4">
        <f>D17*K17</f>
        <v>1211</v>
      </c>
      <c r="M17" s="4">
        <f>D17+F17+H17+J17+L17</f>
        <v>14047.6</v>
      </c>
      <c r="N17" s="4">
        <f>M17*30%</f>
        <v>4214.28</v>
      </c>
      <c r="O17" s="4">
        <f>M17*30%</f>
        <v>4214.28</v>
      </c>
      <c r="P17" s="5">
        <f>O17+N17+M17</f>
        <v>22476.16</v>
      </c>
      <c r="Q17" s="6">
        <f>P17*12</f>
        <v>269713.92</v>
      </c>
      <c r="R17" s="12"/>
      <c r="S17" s="12"/>
    </row>
    <row r="18" spans="1:19" ht="27" customHeight="1">
      <c r="A18" s="14">
        <v>3</v>
      </c>
      <c r="B18" s="27" t="s">
        <v>25</v>
      </c>
      <c r="C18" s="3">
        <v>1</v>
      </c>
      <c r="D18" s="2">
        <v>4844</v>
      </c>
      <c r="E18" s="3">
        <v>100</v>
      </c>
      <c r="F18" s="4">
        <f>D18*1</f>
        <v>4844</v>
      </c>
      <c r="G18" s="3">
        <v>65</v>
      </c>
      <c r="H18" s="4">
        <f>D18*0.65</f>
        <v>3148.6</v>
      </c>
      <c r="I18" s="40"/>
      <c r="J18" s="4"/>
      <c r="K18" s="40">
        <v>0.25</v>
      </c>
      <c r="L18" s="4">
        <f>D18*K18</f>
        <v>1211</v>
      </c>
      <c r="M18" s="4">
        <f>D18+F18+H18+J18+L18</f>
        <v>14047.6</v>
      </c>
      <c r="N18" s="4">
        <f>M18*30%</f>
        <v>4214.28</v>
      </c>
      <c r="O18" s="4">
        <f>M18*30%</f>
        <v>4214.28</v>
      </c>
      <c r="P18" s="5">
        <f>O18+N18+M18</f>
        <v>22476.16</v>
      </c>
      <c r="Q18" s="6">
        <f>P18*12</f>
        <v>269713.92</v>
      </c>
      <c r="R18" s="12"/>
      <c r="S18" s="12"/>
    </row>
    <row r="19" spans="1:19" ht="32.25" customHeight="1" thickBot="1">
      <c r="A19" s="14">
        <v>4</v>
      </c>
      <c r="B19" s="27" t="s">
        <v>34</v>
      </c>
      <c r="C19" s="3">
        <v>1</v>
      </c>
      <c r="D19" s="2">
        <v>4844</v>
      </c>
      <c r="E19" s="3">
        <v>100</v>
      </c>
      <c r="F19" s="4">
        <f>D19*1</f>
        <v>4844</v>
      </c>
      <c r="G19" s="3">
        <v>65</v>
      </c>
      <c r="H19" s="4">
        <f>D19*0.65</f>
        <v>3148.6</v>
      </c>
      <c r="I19" s="40"/>
      <c r="J19" s="4"/>
      <c r="K19" s="40">
        <v>0.25</v>
      </c>
      <c r="L19" s="4">
        <f>D19*K19</f>
        <v>1211</v>
      </c>
      <c r="M19" s="4">
        <f>D19+F19+H19+J19+L19</f>
        <v>14047.6</v>
      </c>
      <c r="N19" s="4">
        <f>M19*30%</f>
        <v>4214.28</v>
      </c>
      <c r="O19" s="4">
        <f>M19*30%</f>
        <v>4214.28</v>
      </c>
      <c r="P19" s="5">
        <f>O19+N19+M19</f>
        <v>22476.16</v>
      </c>
      <c r="Q19" s="6">
        <f>P19*12</f>
        <v>269713.92</v>
      </c>
      <c r="R19" s="12"/>
      <c r="S19" s="12"/>
    </row>
    <row r="20" spans="1:19" ht="19.5" customHeight="1" thickBot="1">
      <c r="A20" s="291" t="s">
        <v>19</v>
      </c>
      <c r="B20" s="292"/>
      <c r="C20" s="7">
        <v>4</v>
      </c>
      <c r="D20" s="8">
        <f>D16+D17+D18+D19</f>
        <v>19974</v>
      </c>
      <c r="E20" s="7"/>
      <c r="F20" s="8">
        <f>F16+F17+F18+F19</f>
        <v>19974</v>
      </c>
      <c r="G20" s="9"/>
      <c r="H20" s="8">
        <f>H16+H17+H18+H19</f>
        <v>12166.800000000001</v>
      </c>
      <c r="I20" s="9"/>
      <c r="J20" s="8">
        <f aca="true" t="shared" si="0" ref="J20:P20">J16+J17+J18+J19</f>
        <v>1088.4</v>
      </c>
      <c r="K20" s="8"/>
      <c r="L20" s="8">
        <f>SUM(L16:L19)</f>
        <v>3633</v>
      </c>
      <c r="M20" s="8">
        <f>M16+M17+M18+M19</f>
        <v>56836.2</v>
      </c>
      <c r="N20" s="8">
        <f t="shared" si="0"/>
        <v>17050.859999999997</v>
      </c>
      <c r="O20" s="8">
        <f t="shared" si="0"/>
        <v>17050.859999999997</v>
      </c>
      <c r="P20" s="10">
        <f t="shared" si="0"/>
        <v>90937.92</v>
      </c>
      <c r="Q20" s="11">
        <f>Q16+Q17+Q18+Q19</f>
        <v>1091255.0399999998</v>
      </c>
      <c r="R20" s="12"/>
      <c r="S20" s="12"/>
    </row>
    <row r="21" spans="1:19" ht="13.5" thickBot="1">
      <c r="A21" s="284"/>
      <c r="B21" s="284"/>
      <c r="C21" s="284"/>
      <c r="D21" s="284"/>
      <c r="E21" s="284"/>
      <c r="F21" s="284"/>
      <c r="G21" s="28"/>
      <c r="H21" s="29"/>
      <c r="I21" s="28"/>
      <c r="J21" s="29"/>
      <c r="K21" s="29"/>
      <c r="L21" s="29"/>
      <c r="M21" s="29"/>
      <c r="N21" s="29"/>
      <c r="O21" s="29"/>
      <c r="P21" s="29"/>
      <c r="Q21" s="29"/>
      <c r="R21" s="12"/>
      <c r="S21" s="12"/>
    </row>
    <row r="22" spans="1:19" ht="12.75">
      <c r="A22" s="284" t="s">
        <v>108</v>
      </c>
      <c r="B22" s="284"/>
      <c r="C22" s="284"/>
      <c r="D22" s="284"/>
      <c r="E22" s="284"/>
      <c r="F22" s="284"/>
      <c r="G22" s="28"/>
      <c r="H22" s="29"/>
      <c r="I22" s="28"/>
      <c r="J22" s="29"/>
      <c r="K22" s="29"/>
      <c r="L22" s="29"/>
      <c r="M22" s="29"/>
      <c r="N22" s="29"/>
      <c r="O22" s="29"/>
      <c r="P22" s="29"/>
      <c r="Q22" s="29"/>
      <c r="R22" s="12"/>
      <c r="S22" s="12"/>
    </row>
    <row r="23" spans="1:19" ht="12.75">
      <c r="A23" s="16"/>
      <c r="B23" s="16"/>
      <c r="C23" s="16"/>
      <c r="D23" s="16"/>
      <c r="E23" s="16"/>
      <c r="F23" s="16"/>
      <c r="G23" s="16"/>
      <c r="H23" s="16"/>
      <c r="I23" s="30"/>
      <c r="J23" s="30"/>
      <c r="K23" s="30"/>
      <c r="L23" s="30"/>
      <c r="M23" s="30"/>
      <c r="N23" s="24"/>
      <c r="O23" s="12"/>
      <c r="P23" s="31"/>
      <c r="Q23" s="12"/>
      <c r="R23" s="32"/>
      <c r="S23" s="12"/>
    </row>
    <row r="24" spans="1:19" ht="12.75">
      <c r="A24" s="294" t="s">
        <v>30</v>
      </c>
      <c r="B24" s="294"/>
      <c r="C24" s="294"/>
      <c r="D24" s="12"/>
      <c r="E24" s="293"/>
      <c r="F24" s="293"/>
      <c r="G24" s="293"/>
      <c r="H24" s="12"/>
      <c r="I24" s="12"/>
      <c r="J24" s="33"/>
      <c r="K24" s="33"/>
      <c r="L24" s="33"/>
      <c r="M24" s="34"/>
      <c r="N24" s="35"/>
      <c r="O24" s="295" t="s">
        <v>35</v>
      </c>
      <c r="P24" s="295"/>
      <c r="Q24" s="295"/>
      <c r="R24" s="32"/>
      <c r="S24" s="12"/>
    </row>
    <row r="25" spans="1:19" ht="12.75">
      <c r="A25" s="12"/>
      <c r="B25" s="12"/>
      <c r="C25" s="12"/>
      <c r="D25" s="12"/>
      <c r="E25" s="293"/>
      <c r="F25" s="293"/>
      <c r="G25" s="293"/>
      <c r="H25" s="12"/>
      <c r="I25" s="12"/>
      <c r="J25" s="277" t="s">
        <v>11</v>
      </c>
      <c r="K25" s="277"/>
      <c r="L25" s="277"/>
      <c r="M25" s="277"/>
      <c r="N25" s="35"/>
      <c r="O25" s="275" t="s">
        <v>12</v>
      </c>
      <c r="P25" s="275"/>
      <c r="Q25" s="275"/>
      <c r="R25" s="12"/>
      <c r="S25" s="12"/>
    </row>
    <row r="26" spans="1:19" ht="12.75">
      <c r="A26" s="12"/>
      <c r="B26" s="290"/>
      <c r="C26" s="290"/>
      <c r="D26" s="290"/>
      <c r="E26" s="35"/>
      <c r="F26" s="35"/>
      <c r="G26" s="35"/>
      <c r="H26" s="12"/>
      <c r="I26" s="35"/>
      <c r="J26" s="12"/>
      <c r="K26" s="12"/>
      <c r="L26" s="12"/>
      <c r="M26" s="13"/>
      <c r="N26" s="12"/>
      <c r="O26" s="12"/>
      <c r="P26" s="12"/>
      <c r="Q26" s="12"/>
      <c r="R26" s="12"/>
      <c r="S26" s="12"/>
    </row>
    <row r="27" spans="1:19" ht="12.75">
      <c r="A27" s="12" t="s">
        <v>49</v>
      </c>
      <c r="B27" s="12"/>
      <c r="C27" s="12"/>
      <c r="D27" s="12"/>
      <c r="E27" s="35"/>
      <c r="F27" s="35"/>
      <c r="G27" s="35"/>
      <c r="H27" s="12"/>
      <c r="I27" s="36"/>
      <c r="J27" s="33"/>
      <c r="K27" s="33"/>
      <c r="L27" s="33"/>
      <c r="M27" s="34"/>
      <c r="N27" s="35"/>
      <c r="O27" s="276" t="s">
        <v>50</v>
      </c>
      <c r="P27" s="276"/>
      <c r="Q27" s="276"/>
      <c r="R27" s="12"/>
      <c r="S27" s="12"/>
    </row>
    <row r="28" spans="5:17" ht="12.75">
      <c r="E28" s="37"/>
      <c r="F28" s="37"/>
      <c r="G28" s="37"/>
      <c r="I28" s="37"/>
      <c r="J28" s="277" t="s">
        <v>11</v>
      </c>
      <c r="K28" s="277"/>
      <c r="L28" s="277"/>
      <c r="M28" s="277"/>
      <c r="O28" s="275" t="s">
        <v>12</v>
      </c>
      <c r="P28" s="275"/>
      <c r="Q28" s="275"/>
    </row>
    <row r="29" spans="9:18" ht="12.75">
      <c r="I29" s="37"/>
      <c r="R29" s="15" t="s">
        <v>33</v>
      </c>
    </row>
    <row r="30" ht="12.75">
      <c r="I30" s="37"/>
    </row>
  </sheetData>
  <sheetProtection/>
  <mergeCells count="43">
    <mergeCell ref="B26:D26"/>
    <mergeCell ref="A20:B20"/>
    <mergeCell ref="E24:G24"/>
    <mergeCell ref="O25:Q25"/>
    <mergeCell ref="E25:G25"/>
    <mergeCell ref="A24:C24"/>
    <mergeCell ref="A22:F22"/>
    <mergeCell ref="O24:Q24"/>
    <mergeCell ref="A13:A15"/>
    <mergeCell ref="B13:B15"/>
    <mergeCell ref="C13:C15"/>
    <mergeCell ref="D13:D15"/>
    <mergeCell ref="P13:P15"/>
    <mergeCell ref="Q13:Q15"/>
    <mergeCell ref="P8:S8"/>
    <mergeCell ref="E9:O9"/>
    <mergeCell ref="P9:S9"/>
    <mergeCell ref="M13:M15"/>
    <mergeCell ref="N13:N15"/>
    <mergeCell ref="A21:F21"/>
    <mergeCell ref="I14:J14"/>
    <mergeCell ref="P11:S11"/>
    <mergeCell ref="P10:S10"/>
    <mergeCell ref="A12:R12"/>
    <mergeCell ref="O28:Q28"/>
    <mergeCell ref="O27:Q27"/>
    <mergeCell ref="J25:M25"/>
    <mergeCell ref="J28:M28"/>
    <mergeCell ref="O13:O15"/>
    <mergeCell ref="G14:H14"/>
    <mergeCell ref="E13:L13"/>
    <mergeCell ref="K14:L14"/>
    <mergeCell ref="E14:F14"/>
    <mergeCell ref="F7:J8"/>
    <mergeCell ref="Q1:S1"/>
    <mergeCell ref="M2:N2"/>
    <mergeCell ref="Q2:S2"/>
    <mergeCell ref="A3:O3"/>
    <mergeCell ref="Q3:S3"/>
    <mergeCell ref="P7:S7"/>
    <mergeCell ref="N6:O6"/>
    <mergeCell ref="N7:O7"/>
    <mergeCell ref="D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4">
      <selection activeCell="A27" sqref="A27"/>
    </sheetView>
  </sheetViews>
  <sheetFormatPr defaultColWidth="9.00390625" defaultRowHeight="12.75"/>
  <cols>
    <col min="1" max="1" width="3.75390625" style="38" customWidth="1"/>
    <col min="2" max="2" width="14.125" style="38" customWidth="1"/>
    <col min="3" max="3" width="5.00390625" style="38" customWidth="1"/>
    <col min="4" max="4" width="9.125" style="38" customWidth="1"/>
    <col min="5" max="5" width="2.00390625" style="38" customWidth="1"/>
    <col min="6" max="6" width="4.125" style="38" customWidth="1"/>
    <col min="7" max="7" width="6.00390625" style="38" customWidth="1"/>
    <col min="8" max="8" width="9.125" style="38" customWidth="1"/>
    <col min="9" max="9" width="5.625" style="38" customWidth="1"/>
    <col min="10" max="10" width="10.25390625" style="38" customWidth="1"/>
    <col min="11" max="11" width="7.75390625" style="38" customWidth="1"/>
    <col min="12" max="12" width="11.25390625" style="38" customWidth="1"/>
    <col min="13" max="13" width="9.625" style="38" customWidth="1"/>
    <col min="14" max="14" width="8.375" style="38" customWidth="1"/>
    <col min="15" max="15" width="10.875" style="38" customWidth="1"/>
    <col min="16" max="16" width="18.25390625" style="38" customWidth="1"/>
    <col min="17" max="17" width="0.2421875" style="38" customWidth="1"/>
    <col min="18" max="18" width="0.2421875" style="38" hidden="1" customWidth="1"/>
    <col min="19" max="16384" width="9.125" style="38" customWidth="1"/>
  </cols>
  <sheetData>
    <row r="1" spans="1:18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334" t="s">
        <v>37</v>
      </c>
      <c r="P1" s="334"/>
      <c r="Q1" s="334"/>
      <c r="R1" s="334"/>
    </row>
    <row r="2" spans="1:18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2"/>
      <c r="N2" s="12"/>
      <c r="O2" s="267" t="s">
        <v>38</v>
      </c>
      <c r="P2" s="267"/>
      <c r="Q2" s="267"/>
      <c r="R2" s="267"/>
    </row>
    <row r="3" spans="1:18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2"/>
      <c r="O3" s="267" t="s">
        <v>39</v>
      </c>
      <c r="P3" s="267"/>
      <c r="Q3" s="267"/>
      <c r="R3" s="267"/>
    </row>
    <row r="4" spans="1:18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  <c r="O4" s="12"/>
      <c r="P4" s="335" t="s">
        <v>13</v>
      </c>
      <c r="Q4" s="335"/>
      <c r="R4" s="335"/>
    </row>
    <row r="5" spans="1:18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2"/>
      <c r="N5" s="267" t="s">
        <v>15</v>
      </c>
      <c r="O5" s="336"/>
      <c r="P5" s="337" t="s">
        <v>14</v>
      </c>
      <c r="Q5" s="338"/>
      <c r="R5" s="339"/>
    </row>
    <row r="6" spans="1:18" ht="13.5" thickBot="1">
      <c r="A6" s="323" t="s">
        <v>21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12" t="s">
        <v>16</v>
      </c>
      <c r="P6" s="324"/>
      <c r="Q6" s="325"/>
      <c r="R6" s="326"/>
    </row>
    <row r="7" spans="1:18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2"/>
      <c r="N7" s="12"/>
      <c r="O7" s="12"/>
      <c r="P7" s="12"/>
      <c r="Q7" s="12"/>
      <c r="R7" s="12"/>
    </row>
    <row r="8" spans="1:18" ht="12.75">
      <c r="A8" s="12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</row>
    <row r="9" spans="1:18" ht="15.75" customHeight="1" thickBot="1">
      <c r="A9" s="12"/>
      <c r="B9" s="16"/>
      <c r="C9" s="16"/>
      <c r="D9" s="273" t="s">
        <v>105</v>
      </c>
      <c r="E9" s="273"/>
      <c r="F9" s="273"/>
      <c r="G9" s="273"/>
      <c r="H9" s="273"/>
      <c r="I9" s="273"/>
      <c r="J9" s="274"/>
      <c r="K9" s="327" t="s">
        <v>40</v>
      </c>
      <c r="L9" s="328"/>
      <c r="M9" s="329" t="s">
        <v>8</v>
      </c>
      <c r="N9" s="329"/>
      <c r="O9" s="18"/>
      <c r="P9" s="18"/>
      <c r="Q9" s="18"/>
      <c r="R9" s="18"/>
    </row>
    <row r="10" spans="1:18" ht="13.5" customHeight="1" thickBot="1">
      <c r="A10" s="12"/>
      <c r="B10" s="18"/>
      <c r="C10" s="18"/>
      <c r="D10" s="18"/>
      <c r="E10" s="20"/>
      <c r="F10" s="20"/>
      <c r="G10" s="20"/>
      <c r="H10" s="21"/>
      <c r="I10" s="20"/>
      <c r="J10" s="21"/>
      <c r="K10" s="330">
        <v>4</v>
      </c>
      <c r="L10" s="331"/>
      <c r="M10" s="332">
        <v>44562</v>
      </c>
      <c r="N10" s="333"/>
      <c r="O10" s="268" t="s">
        <v>10</v>
      </c>
      <c r="P10" s="268"/>
      <c r="Q10" s="268"/>
      <c r="R10" s="268"/>
    </row>
    <row r="11" spans="1:18" ht="12.75" customHeight="1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35"/>
      <c r="L11" s="22"/>
      <c r="M11" s="12"/>
      <c r="N11" s="12"/>
      <c r="O11" s="285" t="s">
        <v>43</v>
      </c>
      <c r="P11" s="285"/>
      <c r="Q11" s="285"/>
      <c r="R11" s="285"/>
    </row>
    <row r="12" spans="1:18" ht="12.75">
      <c r="A12" s="12"/>
      <c r="B12" s="12"/>
      <c r="C12" s="12"/>
      <c r="D12" s="16"/>
      <c r="E12" s="282" t="s">
        <v>99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3" t="s">
        <v>106</v>
      </c>
      <c r="P12" s="283"/>
      <c r="Q12" s="283"/>
      <c r="R12" s="283"/>
    </row>
    <row r="13" spans="1:18" ht="12.75">
      <c r="A13" s="12"/>
      <c r="B13" s="12"/>
      <c r="C13" s="12"/>
      <c r="D13" s="16"/>
      <c r="E13" s="16"/>
      <c r="F13" s="16"/>
      <c r="G13" s="16"/>
      <c r="H13" s="16"/>
      <c r="I13" s="16"/>
      <c r="J13" s="16"/>
      <c r="K13" s="16"/>
      <c r="L13" s="23"/>
      <c r="M13" s="16"/>
      <c r="N13" s="12"/>
      <c r="O13" s="267" t="s">
        <v>54</v>
      </c>
      <c r="P13" s="267"/>
      <c r="Q13" s="267"/>
      <c r="R13" s="267"/>
    </row>
    <row r="14" spans="1:18" ht="12.75">
      <c r="A14" s="12"/>
      <c r="B14" s="12"/>
      <c r="C14" s="12"/>
      <c r="D14" s="12"/>
      <c r="E14" s="12"/>
      <c r="F14" s="12"/>
      <c r="G14" s="16"/>
      <c r="H14" s="16"/>
      <c r="I14" s="16"/>
      <c r="J14" s="16"/>
      <c r="K14" s="16"/>
      <c r="L14" s="23"/>
      <c r="M14" s="16"/>
      <c r="N14" s="12"/>
      <c r="O14" s="267" t="s">
        <v>90</v>
      </c>
      <c r="P14" s="267"/>
      <c r="Q14" s="267"/>
      <c r="R14" s="267"/>
    </row>
    <row r="15" spans="1:18" ht="12.75">
      <c r="A15" s="273" t="s">
        <v>45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4"/>
    </row>
    <row r="16" spans="1:18" ht="13.5" thickBot="1">
      <c r="A16" s="12"/>
      <c r="B16" s="12"/>
      <c r="C16" s="12"/>
      <c r="D16" s="12"/>
      <c r="E16" s="12"/>
      <c r="F16" s="12"/>
      <c r="G16" s="12"/>
      <c r="H16" s="16"/>
      <c r="I16" s="12"/>
      <c r="J16" s="16"/>
      <c r="K16" s="16"/>
      <c r="L16" s="23"/>
      <c r="M16" s="16"/>
      <c r="N16" s="16"/>
      <c r="O16" s="12"/>
      <c r="P16" s="12"/>
      <c r="Q16" s="12"/>
      <c r="R16" s="12"/>
    </row>
    <row r="17" spans="1:18" ht="12.75">
      <c r="A17" s="311" t="s">
        <v>7</v>
      </c>
      <c r="B17" s="314" t="s">
        <v>0</v>
      </c>
      <c r="C17" s="311" t="s">
        <v>1</v>
      </c>
      <c r="D17" s="310" t="s">
        <v>53</v>
      </c>
      <c r="E17" s="319" t="s">
        <v>17</v>
      </c>
      <c r="F17" s="320"/>
      <c r="G17" s="320"/>
      <c r="H17" s="320"/>
      <c r="I17" s="320"/>
      <c r="J17" s="320"/>
      <c r="K17" s="321"/>
      <c r="L17" s="322" t="s">
        <v>2</v>
      </c>
      <c r="M17" s="237" t="s">
        <v>46</v>
      </c>
      <c r="N17" s="300" t="s">
        <v>41</v>
      </c>
      <c r="O17" s="302" t="s">
        <v>3</v>
      </c>
      <c r="P17" s="305" t="s">
        <v>6</v>
      </c>
      <c r="Q17" s="12"/>
      <c r="R17" s="12"/>
    </row>
    <row r="18" spans="1:18" ht="47.25" customHeight="1">
      <c r="A18" s="312"/>
      <c r="B18" s="315"/>
      <c r="C18" s="312"/>
      <c r="D18" s="317"/>
      <c r="E18" s="300" t="s">
        <v>42</v>
      </c>
      <c r="F18" s="305"/>
      <c r="G18" s="300" t="s">
        <v>32</v>
      </c>
      <c r="H18" s="305"/>
      <c r="I18" s="300" t="s">
        <v>47</v>
      </c>
      <c r="J18" s="305"/>
      <c r="K18" s="309" t="s">
        <v>91</v>
      </c>
      <c r="L18" s="322"/>
      <c r="M18" s="237"/>
      <c r="N18" s="300"/>
      <c r="O18" s="303"/>
      <c r="P18" s="305"/>
      <c r="Q18" s="12"/>
      <c r="R18" s="12"/>
    </row>
    <row r="19" spans="1:18" ht="25.5" customHeight="1" thickBot="1">
      <c r="A19" s="313"/>
      <c r="B19" s="316"/>
      <c r="C19" s="313"/>
      <c r="D19" s="318"/>
      <c r="E19" s="149" t="s">
        <v>4</v>
      </c>
      <c r="F19" s="150" t="s">
        <v>5</v>
      </c>
      <c r="G19" s="151" t="s">
        <v>4</v>
      </c>
      <c r="H19" s="152" t="s">
        <v>5</v>
      </c>
      <c r="I19" s="151" t="s">
        <v>4</v>
      </c>
      <c r="J19" s="152" t="s">
        <v>5</v>
      </c>
      <c r="K19" s="310"/>
      <c r="L19" s="314"/>
      <c r="M19" s="299"/>
      <c r="N19" s="301"/>
      <c r="O19" s="304"/>
      <c r="P19" s="306"/>
      <c r="Q19" s="12"/>
      <c r="R19" s="12"/>
    </row>
    <row r="20" spans="1:19" ht="15" customHeight="1" thickBot="1">
      <c r="A20" s="153">
        <v>1</v>
      </c>
      <c r="B20" s="154" t="s">
        <v>48</v>
      </c>
      <c r="C20" s="155">
        <v>0.4</v>
      </c>
      <c r="D20" s="110">
        <v>2056</v>
      </c>
      <c r="E20" s="156"/>
      <c r="F20" s="157"/>
      <c r="G20" s="156">
        <v>100</v>
      </c>
      <c r="H20" s="110">
        <f>D20*100%</f>
        <v>2056</v>
      </c>
      <c r="I20" s="156">
        <v>100</v>
      </c>
      <c r="J20" s="110">
        <f>D20*1</f>
        <v>2056</v>
      </c>
      <c r="K20" s="157">
        <f>D20*25%</f>
        <v>514</v>
      </c>
      <c r="L20" s="157">
        <f>D20+H20+J20+K20</f>
        <v>6682</v>
      </c>
      <c r="M20" s="157">
        <f>L20*30%</f>
        <v>2004.6</v>
      </c>
      <c r="N20" s="158">
        <f>L20*30%</f>
        <v>2004.6</v>
      </c>
      <c r="O20" s="159">
        <f>L20+M20+N20</f>
        <v>10691.2</v>
      </c>
      <c r="P20" s="160">
        <f>O20*12</f>
        <v>128294.40000000001</v>
      </c>
      <c r="Q20" s="35"/>
      <c r="R20" s="35"/>
      <c r="S20" s="39"/>
    </row>
    <row r="21" spans="1:19" ht="22.5" customHeight="1" thickBot="1">
      <c r="A21" s="153">
        <v>2</v>
      </c>
      <c r="B21" s="154" t="s">
        <v>84</v>
      </c>
      <c r="C21" s="155">
        <v>0.4</v>
      </c>
      <c r="D21" s="110">
        <v>2176</v>
      </c>
      <c r="E21" s="156"/>
      <c r="F21" s="157"/>
      <c r="G21" s="156">
        <v>100</v>
      </c>
      <c r="H21" s="110">
        <f>D21*G21%</f>
        <v>2176</v>
      </c>
      <c r="I21" s="156">
        <v>100</v>
      </c>
      <c r="J21" s="110">
        <f>D21*I21%</f>
        <v>2176</v>
      </c>
      <c r="K21" s="157">
        <f>D21*25%</f>
        <v>544</v>
      </c>
      <c r="L21" s="157">
        <f>D21+F21+H21+J21+K21</f>
        <v>7072</v>
      </c>
      <c r="M21" s="157">
        <f>L21*30%</f>
        <v>2121.6</v>
      </c>
      <c r="N21" s="158">
        <f>L21*30%</f>
        <v>2121.6</v>
      </c>
      <c r="O21" s="159">
        <f>L21+M21+N21</f>
        <v>11315.2</v>
      </c>
      <c r="P21" s="160">
        <f>O21*12</f>
        <v>135782.40000000002</v>
      </c>
      <c r="Q21" s="35"/>
      <c r="R21" s="35"/>
      <c r="S21" s="39"/>
    </row>
    <row r="22" spans="1:19" ht="27" customHeight="1" thickBot="1">
      <c r="A22" s="153">
        <v>3</v>
      </c>
      <c r="B22" s="154" t="s">
        <v>85</v>
      </c>
      <c r="C22" s="155">
        <v>0.1</v>
      </c>
      <c r="D22" s="110">
        <v>544</v>
      </c>
      <c r="E22" s="156"/>
      <c r="F22" s="157"/>
      <c r="G22" s="156">
        <v>100</v>
      </c>
      <c r="H22" s="110">
        <f>D22*G22%</f>
        <v>544</v>
      </c>
      <c r="I22" s="156">
        <v>100</v>
      </c>
      <c r="J22" s="110">
        <f>D22*I22%</f>
        <v>544</v>
      </c>
      <c r="K22" s="157">
        <f>D22*25%</f>
        <v>136</v>
      </c>
      <c r="L22" s="157">
        <f>D22+F22+H22+J22+K22</f>
        <v>1768</v>
      </c>
      <c r="M22" s="157">
        <f>L22*30%</f>
        <v>530.4</v>
      </c>
      <c r="N22" s="158">
        <f>L22*30%</f>
        <v>530.4</v>
      </c>
      <c r="O22" s="159">
        <f>L22+M22+N22</f>
        <v>2828.8</v>
      </c>
      <c r="P22" s="160">
        <f>O22*12</f>
        <v>33945.600000000006</v>
      </c>
      <c r="Q22" s="35"/>
      <c r="R22" s="35"/>
      <c r="S22" s="39"/>
    </row>
    <row r="23" spans="1:19" ht="44.25" customHeight="1" thickBot="1">
      <c r="A23" s="153">
        <v>4</v>
      </c>
      <c r="B23" s="154" t="s">
        <v>103</v>
      </c>
      <c r="C23" s="155">
        <v>0.1</v>
      </c>
      <c r="D23" s="110">
        <v>544</v>
      </c>
      <c r="E23" s="156"/>
      <c r="F23" s="157"/>
      <c r="G23" s="156">
        <v>100</v>
      </c>
      <c r="H23" s="110">
        <f>D23*G23%</f>
        <v>544</v>
      </c>
      <c r="I23" s="156">
        <v>100</v>
      </c>
      <c r="J23" s="110">
        <f>D23*I23%</f>
        <v>544</v>
      </c>
      <c r="K23" s="157">
        <f>D23*25%</f>
        <v>136</v>
      </c>
      <c r="L23" s="157">
        <f>D23+F23+H23+J23+K23</f>
        <v>1768</v>
      </c>
      <c r="M23" s="157">
        <f>L23*30%</f>
        <v>530.4</v>
      </c>
      <c r="N23" s="158">
        <f>L23*30%</f>
        <v>530.4</v>
      </c>
      <c r="O23" s="159">
        <f>L23+M23+N23</f>
        <v>2828.8</v>
      </c>
      <c r="P23" s="160">
        <f>O23*12</f>
        <v>33945.600000000006</v>
      </c>
      <c r="Q23" s="35"/>
      <c r="R23" s="35"/>
      <c r="S23" s="39"/>
    </row>
    <row r="24" spans="1:18" ht="23.25" customHeight="1" thickBot="1">
      <c r="A24" s="307" t="s">
        <v>19</v>
      </c>
      <c r="B24" s="308"/>
      <c r="C24" s="161">
        <v>1</v>
      </c>
      <c r="D24" s="161">
        <f>D20+D21+D22+D23</f>
        <v>5320</v>
      </c>
      <c r="E24" s="161"/>
      <c r="F24" s="161">
        <f>F22+F23</f>
        <v>0</v>
      </c>
      <c r="G24" s="161"/>
      <c r="H24" s="161">
        <f>H20+H21+H22+H23</f>
        <v>5320</v>
      </c>
      <c r="I24" s="161"/>
      <c r="J24" s="161">
        <f aca="true" t="shared" si="0" ref="J24:P24">J20+J21+J22+J23</f>
        <v>5320</v>
      </c>
      <c r="K24" s="161">
        <f t="shared" si="0"/>
        <v>1330</v>
      </c>
      <c r="L24" s="161">
        <f t="shared" si="0"/>
        <v>17290</v>
      </c>
      <c r="M24" s="161">
        <f t="shared" si="0"/>
        <v>5186.999999999999</v>
      </c>
      <c r="N24" s="161">
        <f t="shared" si="0"/>
        <v>5186.999999999999</v>
      </c>
      <c r="O24" s="161">
        <f t="shared" si="0"/>
        <v>27664</v>
      </c>
      <c r="P24" s="161">
        <f t="shared" si="0"/>
        <v>331968</v>
      </c>
      <c r="Q24" s="35"/>
      <c r="R24" s="12"/>
    </row>
    <row r="25" spans="1:18" ht="16.5" thickBot="1">
      <c r="A25" s="30" t="s">
        <v>104</v>
      </c>
      <c r="B25" s="30"/>
      <c r="C25" s="30"/>
      <c r="E25" s="30"/>
      <c r="F25" s="30"/>
      <c r="G25" s="30"/>
      <c r="H25" s="30"/>
      <c r="I25" s="30"/>
      <c r="J25" s="30"/>
      <c r="K25" s="30"/>
      <c r="L25" s="146"/>
      <c r="M25" s="24"/>
      <c r="N25" s="12"/>
      <c r="O25" s="31"/>
      <c r="P25" s="12"/>
      <c r="Q25" s="32"/>
      <c r="R25" s="12"/>
    </row>
    <row r="26" spans="1:18" ht="18" customHeight="1">
      <c r="A26" s="184" t="s">
        <v>109</v>
      </c>
      <c r="B26" s="184"/>
      <c r="C26" s="184"/>
      <c r="D26" s="184"/>
      <c r="E26" s="184"/>
      <c r="F26" s="29"/>
      <c r="G26" s="28"/>
      <c r="H26" s="29"/>
      <c r="I26" s="28"/>
      <c r="J26" s="29"/>
      <c r="K26" s="29"/>
      <c r="L26" s="29"/>
      <c r="M26" s="29"/>
      <c r="N26" s="29"/>
      <c r="O26" s="29" t="s">
        <v>52</v>
      </c>
      <c r="P26" s="29"/>
      <c r="Q26" s="12"/>
      <c r="R26" s="12"/>
    </row>
    <row r="27" spans="1:18" ht="12.75">
      <c r="A27" s="35" t="s">
        <v>30</v>
      </c>
      <c r="B27" s="35"/>
      <c r="C27" s="35"/>
      <c r="D27" s="35"/>
      <c r="E27" s="293"/>
      <c r="F27" s="293"/>
      <c r="G27" s="293"/>
      <c r="H27" s="35"/>
      <c r="I27" s="35"/>
      <c r="J27" s="35"/>
      <c r="K27" s="298" t="s">
        <v>11</v>
      </c>
      <c r="L27" s="298"/>
      <c r="M27" s="35"/>
      <c r="N27" s="35"/>
      <c r="O27" s="298" t="s">
        <v>12</v>
      </c>
      <c r="P27" s="298"/>
      <c r="Q27" s="35"/>
      <c r="R27" s="12"/>
    </row>
    <row r="28" spans="1:18" ht="12.75">
      <c r="A28" s="35"/>
      <c r="B28" s="293"/>
      <c r="C28" s="293"/>
      <c r="D28" s="293"/>
      <c r="E28" s="35"/>
      <c r="F28" s="35"/>
      <c r="G28" s="35"/>
      <c r="H28" s="35"/>
      <c r="I28" s="35"/>
      <c r="J28" s="35"/>
      <c r="K28" s="298"/>
      <c r="L28" s="298"/>
      <c r="M28" s="35"/>
      <c r="N28" s="35"/>
      <c r="O28" s="35"/>
      <c r="P28" s="35"/>
      <c r="Q28" s="12"/>
      <c r="R28" s="12"/>
    </row>
    <row r="29" spans="1:18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296"/>
      <c r="L29" s="296"/>
      <c r="M29" s="35"/>
      <c r="N29" s="35"/>
      <c r="O29" s="297" t="s">
        <v>50</v>
      </c>
      <c r="P29" s="297"/>
      <c r="Q29" s="12"/>
      <c r="R29" s="12"/>
    </row>
    <row r="30" spans="1:18" ht="12.75">
      <c r="A30" s="35" t="s">
        <v>51</v>
      </c>
      <c r="B30" s="35"/>
      <c r="C30" s="35"/>
      <c r="D30" s="35"/>
      <c r="E30" s="293"/>
      <c r="F30" s="293"/>
      <c r="G30" s="293"/>
      <c r="H30" s="35"/>
      <c r="I30" s="35"/>
      <c r="J30" s="35"/>
      <c r="K30" s="298" t="s">
        <v>11</v>
      </c>
      <c r="L30" s="298"/>
      <c r="M30" s="35"/>
      <c r="N30" s="35"/>
      <c r="O30" s="298" t="s">
        <v>12</v>
      </c>
      <c r="P30" s="298"/>
      <c r="Q30" s="12"/>
      <c r="R30" s="12"/>
    </row>
  </sheetData>
  <sheetProtection/>
  <mergeCells count="45">
    <mergeCell ref="O1:R1"/>
    <mergeCell ref="O2:R2"/>
    <mergeCell ref="O3:R3"/>
    <mergeCell ref="P4:R4"/>
    <mergeCell ref="N5:O5"/>
    <mergeCell ref="P5:R5"/>
    <mergeCell ref="A6:N6"/>
    <mergeCell ref="P6:R6"/>
    <mergeCell ref="K9:L9"/>
    <mergeCell ref="M9:N9"/>
    <mergeCell ref="K10:L10"/>
    <mergeCell ref="M10:N10"/>
    <mergeCell ref="O10:R10"/>
    <mergeCell ref="L17:L19"/>
    <mergeCell ref="O11:R11"/>
    <mergeCell ref="E12:N12"/>
    <mergeCell ref="O12:R12"/>
    <mergeCell ref="O13:R13"/>
    <mergeCell ref="O14:R14"/>
    <mergeCell ref="A15:Q15"/>
    <mergeCell ref="E18:F18"/>
    <mergeCell ref="G18:H18"/>
    <mergeCell ref="I18:J18"/>
    <mergeCell ref="K18:K19"/>
    <mergeCell ref="A17:A19"/>
    <mergeCell ref="B17:B19"/>
    <mergeCell ref="C17:C19"/>
    <mergeCell ref="D17:D19"/>
    <mergeCell ref="E17:K17"/>
    <mergeCell ref="A24:B24"/>
    <mergeCell ref="E27:G27"/>
    <mergeCell ref="K27:L27"/>
    <mergeCell ref="O27:P27"/>
    <mergeCell ref="B28:D28"/>
    <mergeCell ref="K28:L28"/>
    <mergeCell ref="K29:L29"/>
    <mergeCell ref="O29:P29"/>
    <mergeCell ref="E30:G30"/>
    <mergeCell ref="K30:L30"/>
    <mergeCell ref="O30:P30"/>
    <mergeCell ref="D9:J9"/>
    <mergeCell ref="M17:M19"/>
    <mergeCell ref="N17:N19"/>
    <mergeCell ref="O17:O19"/>
    <mergeCell ref="P17:P19"/>
  </mergeCells>
  <printOptions/>
  <pageMargins left="0.2362204724409449" right="0.2362204724409449" top="0.7480314960629921" bottom="0.54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0">
      <selection activeCell="A24" sqref="A24:E24"/>
    </sheetView>
  </sheetViews>
  <sheetFormatPr defaultColWidth="9.00390625" defaultRowHeight="12.75"/>
  <cols>
    <col min="1" max="1" width="12.125" style="0" customWidth="1"/>
    <col min="2" max="2" width="4.00390625" style="0" customWidth="1"/>
    <col min="4" max="4" width="9.125" style="0" hidden="1" customWidth="1"/>
    <col min="5" max="5" width="3.75390625" style="0" customWidth="1"/>
    <col min="6" max="6" width="6.375" style="0" customWidth="1"/>
    <col min="7" max="7" width="4.875" style="0" customWidth="1"/>
    <col min="8" max="8" width="7.75390625" style="0" customWidth="1"/>
    <col min="9" max="9" width="6.75390625" style="0" customWidth="1"/>
    <col min="10" max="10" width="9.75390625" style="0" customWidth="1"/>
    <col min="11" max="11" width="7.875" style="0" customWidth="1"/>
    <col min="12" max="12" width="8.875" style="0" customWidth="1"/>
    <col min="13" max="13" width="11.625" style="0" customWidth="1"/>
    <col min="14" max="14" width="8.375" style="0" customWidth="1"/>
    <col min="15" max="15" width="7.875" style="0" customWidth="1"/>
    <col min="16" max="16" width="10.375" style="0" customWidth="1"/>
    <col min="17" max="17" width="14.375" style="0" customWidth="1"/>
    <col min="18" max="18" width="9.125" style="0" hidden="1" customWidth="1"/>
  </cols>
  <sheetData>
    <row r="1" spans="1:18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2"/>
      <c r="N1" s="42"/>
      <c r="O1" s="360" t="s">
        <v>37</v>
      </c>
      <c r="P1" s="360"/>
      <c r="Q1" s="360"/>
      <c r="R1" s="360"/>
    </row>
    <row r="2" spans="1:18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2"/>
      <c r="N2" s="42"/>
      <c r="O2" s="198" t="s">
        <v>38</v>
      </c>
      <c r="P2" s="198"/>
      <c r="Q2" s="198"/>
      <c r="R2" s="198"/>
    </row>
    <row r="3" spans="1:18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2"/>
      <c r="N3" s="42"/>
      <c r="O3" s="198" t="s">
        <v>39</v>
      </c>
      <c r="P3" s="198"/>
      <c r="Q3" s="198"/>
      <c r="R3" s="198"/>
    </row>
    <row r="4" spans="1:19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2"/>
      <c r="N4" s="42"/>
      <c r="O4" s="42"/>
      <c r="P4" s="261" t="s">
        <v>13</v>
      </c>
      <c r="Q4" s="261"/>
      <c r="R4" s="261"/>
      <c r="S4" s="44"/>
    </row>
    <row r="5" spans="1:18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  <c r="M5" s="42"/>
      <c r="N5" s="198" t="s">
        <v>15</v>
      </c>
      <c r="O5" s="262"/>
      <c r="P5" s="263" t="s">
        <v>14</v>
      </c>
      <c r="Q5" s="264"/>
      <c r="R5" s="265"/>
    </row>
    <row r="6" spans="1:18" ht="13.5" thickBot="1">
      <c r="A6" s="193" t="s">
        <v>21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46" t="s">
        <v>16</v>
      </c>
      <c r="P6" s="256"/>
      <c r="Q6" s="257"/>
      <c r="R6" s="258"/>
    </row>
    <row r="7" spans="1:18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2"/>
      <c r="N7" s="42"/>
      <c r="O7" s="42"/>
      <c r="P7" s="46"/>
      <c r="Q7" s="46"/>
      <c r="R7" s="46"/>
    </row>
    <row r="8" spans="1:18" ht="12.75">
      <c r="A8" s="42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</row>
    <row r="9" spans="1:18" ht="28.5" customHeight="1" thickBot="1">
      <c r="A9" s="42"/>
      <c r="B9" s="47"/>
      <c r="C9" s="47"/>
      <c r="D9" s="358" t="s">
        <v>101</v>
      </c>
      <c r="E9" s="358"/>
      <c r="F9" s="358"/>
      <c r="G9" s="358"/>
      <c r="H9" s="358"/>
      <c r="I9" s="358"/>
      <c r="J9" s="359"/>
      <c r="K9" s="353" t="s">
        <v>40</v>
      </c>
      <c r="L9" s="353"/>
      <c r="M9" s="354" t="s">
        <v>8</v>
      </c>
      <c r="N9" s="354"/>
      <c r="O9" s="49"/>
      <c r="P9" s="49"/>
      <c r="Q9" s="49"/>
      <c r="R9" s="49"/>
    </row>
    <row r="10" spans="1:18" ht="13.5" thickBot="1">
      <c r="A10" s="46"/>
      <c r="B10" s="49"/>
      <c r="C10" s="49"/>
      <c r="D10" s="49"/>
      <c r="E10" s="51"/>
      <c r="F10" s="51"/>
      <c r="G10" s="51"/>
      <c r="H10" s="52"/>
      <c r="I10" s="51"/>
      <c r="J10" s="52"/>
      <c r="K10" s="355">
        <v>5</v>
      </c>
      <c r="L10" s="356"/>
      <c r="M10" s="272">
        <v>44562</v>
      </c>
      <c r="N10" s="271"/>
      <c r="O10" s="357" t="s">
        <v>10</v>
      </c>
      <c r="P10" s="357"/>
      <c r="Q10" s="357"/>
      <c r="R10" s="357"/>
    </row>
    <row r="11" spans="1:18" ht="17.25" customHeight="1">
      <c r="A11" s="46"/>
      <c r="B11" s="51"/>
      <c r="C11" s="51"/>
      <c r="D11" s="51"/>
      <c r="E11" s="51"/>
      <c r="F11" s="51"/>
      <c r="G11" s="51"/>
      <c r="H11" s="51"/>
      <c r="I11" s="51"/>
      <c r="J11" s="51"/>
      <c r="K11" s="53"/>
      <c r="L11" s="54"/>
      <c r="M11" s="42"/>
      <c r="N11" s="46"/>
      <c r="O11" s="199" t="s">
        <v>43</v>
      </c>
      <c r="P11" s="199"/>
      <c r="Q11" s="199"/>
      <c r="R11" s="199"/>
    </row>
    <row r="12" spans="1:18" ht="12.75">
      <c r="A12" s="46"/>
      <c r="B12" s="46"/>
      <c r="C12" s="46"/>
      <c r="D12" s="47"/>
      <c r="E12" s="241" t="s">
        <v>94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00" t="s">
        <v>96</v>
      </c>
      <c r="P12" s="200"/>
      <c r="Q12" s="200"/>
      <c r="R12" s="200"/>
    </row>
    <row r="13" spans="1:18" ht="12.75">
      <c r="A13" s="46"/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55"/>
      <c r="M13" s="47"/>
      <c r="N13" s="46"/>
      <c r="O13" s="199" t="s">
        <v>54</v>
      </c>
      <c r="P13" s="199"/>
      <c r="Q13" s="199"/>
      <c r="R13" s="199"/>
    </row>
    <row r="14" spans="1:18" ht="12.75">
      <c r="A14" s="42"/>
      <c r="B14" s="46"/>
      <c r="C14" s="46"/>
      <c r="D14" s="46"/>
      <c r="E14" s="46"/>
      <c r="F14" s="46"/>
      <c r="G14" s="47"/>
      <c r="H14" s="47"/>
      <c r="I14" s="47"/>
      <c r="J14" s="47"/>
      <c r="K14" s="47"/>
      <c r="L14" s="55"/>
      <c r="M14" s="47"/>
      <c r="N14" s="46"/>
      <c r="O14" s="199" t="s">
        <v>44</v>
      </c>
      <c r="P14" s="199"/>
      <c r="Q14" s="199"/>
      <c r="R14" s="199"/>
    </row>
    <row r="15" spans="1:18" ht="16.5" thickBot="1">
      <c r="A15" s="46"/>
      <c r="B15" s="46"/>
      <c r="C15" s="46"/>
      <c r="D15" s="46"/>
      <c r="E15" s="46"/>
      <c r="F15" s="46"/>
      <c r="G15" s="46"/>
      <c r="H15" s="352" t="s">
        <v>57</v>
      </c>
      <c r="I15" s="352"/>
      <c r="J15" s="46"/>
      <c r="K15" s="46"/>
      <c r="L15" s="46"/>
      <c r="M15" s="46"/>
      <c r="N15" s="46"/>
      <c r="O15" s="46"/>
      <c r="P15" s="56"/>
      <c r="Q15" s="46"/>
      <c r="R15" s="42"/>
    </row>
    <row r="16" spans="1:18" ht="12.75">
      <c r="A16" s="201" t="s">
        <v>0</v>
      </c>
      <c r="B16" s="204" t="s">
        <v>1</v>
      </c>
      <c r="C16" s="348" t="s">
        <v>58</v>
      </c>
      <c r="D16" s="350"/>
      <c r="E16" s="350"/>
      <c r="F16" s="350"/>
      <c r="G16" s="350"/>
      <c r="H16" s="350"/>
      <c r="I16" s="350"/>
      <c r="J16" s="350"/>
      <c r="K16" s="350"/>
      <c r="L16" s="351"/>
      <c r="M16" s="201" t="s">
        <v>2</v>
      </c>
      <c r="N16" s="207" t="s">
        <v>59</v>
      </c>
      <c r="O16" s="342" t="s">
        <v>41</v>
      </c>
      <c r="P16" s="218" t="s">
        <v>3</v>
      </c>
      <c r="Q16" s="210" t="s">
        <v>6</v>
      </c>
      <c r="R16" s="42"/>
    </row>
    <row r="17" spans="1:18" ht="51" customHeight="1">
      <c r="A17" s="202"/>
      <c r="B17" s="205"/>
      <c r="C17" s="349"/>
      <c r="D17" s="59"/>
      <c r="E17" s="344" t="s">
        <v>42</v>
      </c>
      <c r="F17" s="345"/>
      <c r="G17" s="342" t="s">
        <v>60</v>
      </c>
      <c r="H17" s="210"/>
      <c r="I17" s="346" t="s">
        <v>56</v>
      </c>
      <c r="J17" s="347"/>
      <c r="K17" s="346" t="s">
        <v>61</v>
      </c>
      <c r="L17" s="347"/>
      <c r="M17" s="202"/>
      <c r="N17" s="208"/>
      <c r="O17" s="343"/>
      <c r="P17" s="219"/>
      <c r="Q17" s="211"/>
      <c r="R17" s="42"/>
    </row>
    <row r="18" spans="1:18" ht="51" customHeight="1">
      <c r="A18" s="202"/>
      <c r="B18" s="205"/>
      <c r="C18" s="349"/>
      <c r="D18" s="62" t="s">
        <v>5</v>
      </c>
      <c r="E18" s="57" t="s">
        <v>4</v>
      </c>
      <c r="F18" s="62" t="s">
        <v>5</v>
      </c>
      <c r="G18" s="62" t="s">
        <v>4</v>
      </c>
      <c r="H18" s="63" t="s">
        <v>20</v>
      </c>
      <c r="I18" s="64" t="s">
        <v>4</v>
      </c>
      <c r="J18" s="65" t="s">
        <v>20</v>
      </c>
      <c r="K18" s="66" t="s">
        <v>4</v>
      </c>
      <c r="L18" s="67" t="s">
        <v>20</v>
      </c>
      <c r="M18" s="202"/>
      <c r="N18" s="208"/>
      <c r="O18" s="343"/>
      <c r="P18" s="219"/>
      <c r="Q18" s="211"/>
      <c r="R18" s="42"/>
    </row>
    <row r="19" spans="1:18" ht="16.5" customHeight="1">
      <c r="A19" s="68">
        <v>1</v>
      </c>
      <c r="B19" s="68">
        <v>2</v>
      </c>
      <c r="C19" s="69">
        <v>3</v>
      </c>
      <c r="D19" s="68">
        <v>5</v>
      </c>
      <c r="E19" s="68">
        <v>4</v>
      </c>
      <c r="F19" s="68">
        <v>5</v>
      </c>
      <c r="G19" s="68">
        <v>6</v>
      </c>
      <c r="H19" s="70">
        <v>7</v>
      </c>
      <c r="I19" s="70">
        <v>8</v>
      </c>
      <c r="J19" s="70">
        <v>9</v>
      </c>
      <c r="K19" s="70"/>
      <c r="L19" s="69">
        <v>10</v>
      </c>
      <c r="M19" s="68">
        <v>11</v>
      </c>
      <c r="N19" s="69">
        <v>12</v>
      </c>
      <c r="O19" s="71">
        <v>13</v>
      </c>
      <c r="P19" s="72">
        <v>14</v>
      </c>
      <c r="Q19" s="60">
        <v>15</v>
      </c>
      <c r="R19" s="42"/>
    </row>
    <row r="20" spans="1:18" ht="39.75" customHeight="1" thickBot="1">
      <c r="A20" s="73" t="s">
        <v>57</v>
      </c>
      <c r="B20" s="74">
        <v>0.4</v>
      </c>
      <c r="C20" s="75">
        <v>2057</v>
      </c>
      <c r="D20" s="75"/>
      <c r="E20" s="76" t="s">
        <v>89</v>
      </c>
      <c r="F20" s="75">
        <f>C20*10%</f>
        <v>205.70000000000002</v>
      </c>
      <c r="G20" s="75">
        <v>20</v>
      </c>
      <c r="H20" s="75">
        <f>C20*20%</f>
        <v>411.40000000000003</v>
      </c>
      <c r="I20" s="75">
        <v>25</v>
      </c>
      <c r="J20" s="77">
        <f>C20*25%</f>
        <v>514.25</v>
      </c>
      <c r="K20" s="77">
        <v>100</v>
      </c>
      <c r="L20" s="75">
        <f>C20*K20%</f>
        <v>2057</v>
      </c>
      <c r="M20" s="77">
        <f>C20+F20+H20+J20+L20</f>
        <v>5245.35</v>
      </c>
      <c r="N20" s="77">
        <f>M20*0.3</f>
        <v>1573.605</v>
      </c>
      <c r="O20" s="78">
        <f>M20*0.3</f>
        <v>1573.605</v>
      </c>
      <c r="P20" s="79">
        <f>O20+N20+M20</f>
        <v>8392.560000000001</v>
      </c>
      <c r="Q20" s="80">
        <f>P20*12</f>
        <v>100710.72000000002</v>
      </c>
      <c r="R20" s="42"/>
    </row>
    <row r="21" spans="1:18" ht="13.5" thickBot="1">
      <c r="A21" s="81" t="s">
        <v>62</v>
      </c>
      <c r="B21" s="82"/>
      <c r="C21" s="83">
        <f>C20</f>
        <v>2057</v>
      </c>
      <c r="D21" s="83">
        <f>SUM(D20)</f>
        <v>0</v>
      </c>
      <c r="E21" s="83"/>
      <c r="F21" s="83">
        <f>F20</f>
        <v>205.70000000000002</v>
      </c>
      <c r="G21" s="83"/>
      <c r="H21" s="83">
        <f>H20</f>
        <v>411.40000000000003</v>
      </c>
      <c r="I21" s="83"/>
      <c r="J21" s="83">
        <f aca="true" t="shared" si="0" ref="J21:P21">J20</f>
        <v>514.25</v>
      </c>
      <c r="K21" s="83"/>
      <c r="L21" s="83">
        <f t="shared" si="0"/>
        <v>2057</v>
      </c>
      <c r="M21" s="83">
        <f t="shared" si="0"/>
        <v>5245.35</v>
      </c>
      <c r="N21" s="83">
        <f t="shared" si="0"/>
        <v>1573.605</v>
      </c>
      <c r="O21" s="84">
        <f t="shared" si="0"/>
        <v>1573.605</v>
      </c>
      <c r="P21" s="85">
        <f t="shared" si="0"/>
        <v>8392.560000000001</v>
      </c>
      <c r="Q21" s="147">
        <f>SUM(Q20)</f>
        <v>100710.72000000002</v>
      </c>
      <c r="R21" s="42"/>
    </row>
    <row r="22" spans="1:18" ht="16.5" customHeight="1">
      <c r="A22" s="86"/>
      <c r="B22" s="86"/>
      <c r="C22" s="86"/>
      <c r="D22" s="86"/>
      <c r="E22" s="86"/>
      <c r="F22" s="86"/>
      <c r="M22" s="87"/>
      <c r="N22" s="87"/>
      <c r="O22" s="87"/>
      <c r="P22" s="87"/>
      <c r="Q22" s="87"/>
      <c r="R22" s="42"/>
    </row>
    <row r="23" spans="1:18" ht="12.75" customHeight="1">
      <c r="A23" s="341" t="s">
        <v>102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42"/>
      <c r="O23" s="42"/>
      <c r="P23" s="42"/>
      <c r="Q23" s="42"/>
      <c r="R23" s="42"/>
    </row>
    <row r="24" spans="1:18" ht="17.25" customHeight="1">
      <c r="A24" s="221" t="s">
        <v>63</v>
      </c>
      <c r="B24" s="221"/>
      <c r="C24" s="221"/>
      <c r="D24" s="221"/>
      <c r="E24" s="221"/>
      <c r="F24" s="89"/>
      <c r="G24" s="89"/>
      <c r="H24" s="89"/>
      <c r="I24" s="90"/>
      <c r="J24" s="223"/>
      <c r="K24" s="223"/>
      <c r="L24" s="223"/>
      <c r="M24" s="89"/>
      <c r="N24" s="46"/>
      <c r="O24" s="223" t="s">
        <v>35</v>
      </c>
      <c r="P24" s="223"/>
      <c r="Q24" s="223"/>
      <c r="R24" s="42"/>
    </row>
    <row r="25" spans="1:18" ht="9" customHeight="1">
      <c r="A25" s="42"/>
      <c r="B25" s="42"/>
      <c r="C25" s="42"/>
      <c r="D25" s="42"/>
      <c r="E25" s="91"/>
      <c r="F25" s="92"/>
      <c r="G25" s="92"/>
      <c r="H25" s="92"/>
      <c r="I25" s="93"/>
      <c r="J25" s="340" t="s">
        <v>11</v>
      </c>
      <c r="K25" s="340"/>
      <c r="L25" s="340"/>
      <c r="M25" s="92"/>
      <c r="N25" s="91"/>
      <c r="O25" s="229" t="s">
        <v>12</v>
      </c>
      <c r="P25" s="229"/>
      <c r="Q25" s="229"/>
      <c r="R25" s="42"/>
    </row>
    <row r="26" spans="1:18" ht="12.75">
      <c r="A26" s="189"/>
      <c r="B26" s="189"/>
      <c r="C26" s="189"/>
      <c r="D26" s="96"/>
      <c r="E26" s="42"/>
      <c r="F26" s="53"/>
      <c r="G26" s="53"/>
      <c r="H26" s="53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2.75">
      <c r="A27" s="221" t="s">
        <v>51</v>
      </c>
      <c r="B27" s="221"/>
      <c r="C27" s="221"/>
      <c r="D27" s="88"/>
      <c r="E27" s="46"/>
      <c r="F27" s="89"/>
      <c r="G27" s="89"/>
      <c r="H27" s="89"/>
      <c r="I27" s="89"/>
      <c r="J27" s="223"/>
      <c r="K27" s="223"/>
      <c r="L27" s="223"/>
      <c r="M27" s="89"/>
      <c r="N27" s="89"/>
      <c r="O27" s="223" t="s">
        <v>50</v>
      </c>
      <c r="P27" s="223"/>
      <c r="Q27" s="223"/>
      <c r="R27" s="42"/>
    </row>
    <row r="28" spans="1:18" ht="10.5" customHeight="1">
      <c r="A28" s="46"/>
      <c r="B28" s="46"/>
      <c r="C28" s="46"/>
      <c r="D28" s="46"/>
      <c r="E28" s="42"/>
      <c r="F28" s="92"/>
      <c r="G28" s="92"/>
      <c r="H28" s="92"/>
      <c r="I28" s="95"/>
      <c r="J28" s="340" t="s">
        <v>11</v>
      </c>
      <c r="K28" s="340"/>
      <c r="L28" s="340"/>
      <c r="M28" s="92"/>
      <c r="N28" s="92"/>
      <c r="O28" s="229" t="s">
        <v>12</v>
      </c>
      <c r="P28" s="229"/>
      <c r="Q28" s="229"/>
      <c r="R28" s="42"/>
    </row>
    <row r="29" spans="1:4" ht="12.75">
      <c r="A29" s="97"/>
      <c r="B29" s="97"/>
      <c r="C29" s="97"/>
      <c r="D29" s="97"/>
    </row>
  </sheetData>
  <sheetProtection/>
  <mergeCells count="45">
    <mergeCell ref="O1:R1"/>
    <mergeCell ref="O2:R2"/>
    <mergeCell ref="O3:R3"/>
    <mergeCell ref="P4:R4"/>
    <mergeCell ref="N5:O5"/>
    <mergeCell ref="P5:R5"/>
    <mergeCell ref="A6:N6"/>
    <mergeCell ref="P6:R6"/>
    <mergeCell ref="K9:L9"/>
    <mergeCell ref="M9:N9"/>
    <mergeCell ref="K10:L10"/>
    <mergeCell ref="M10:N10"/>
    <mergeCell ref="O10:R10"/>
    <mergeCell ref="D9:J9"/>
    <mergeCell ref="O11:R11"/>
    <mergeCell ref="E12:N12"/>
    <mergeCell ref="O12:R12"/>
    <mergeCell ref="O13:R13"/>
    <mergeCell ref="O14:R14"/>
    <mergeCell ref="H15:I15"/>
    <mergeCell ref="A16:A18"/>
    <mergeCell ref="B16:B18"/>
    <mergeCell ref="C16:C18"/>
    <mergeCell ref="D16:L16"/>
    <mergeCell ref="M16:M18"/>
    <mergeCell ref="N16:N18"/>
    <mergeCell ref="O16:O18"/>
    <mergeCell ref="P16:P18"/>
    <mergeCell ref="Q16:Q18"/>
    <mergeCell ref="E17:F17"/>
    <mergeCell ref="G17:H17"/>
    <mergeCell ref="I17:J17"/>
    <mergeCell ref="K17:L17"/>
    <mergeCell ref="A23:M23"/>
    <mergeCell ref="A24:E24"/>
    <mergeCell ref="J24:L24"/>
    <mergeCell ref="O24:Q24"/>
    <mergeCell ref="J25:L25"/>
    <mergeCell ref="O25:Q25"/>
    <mergeCell ref="A26:C26"/>
    <mergeCell ref="A27:C27"/>
    <mergeCell ref="J27:L27"/>
    <mergeCell ref="O27:Q27"/>
    <mergeCell ref="J28:L28"/>
    <mergeCell ref="O28:Q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ВМПЧ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Червянская администрация</dc:creator>
  <cp:keywords/>
  <dc:description/>
  <cp:lastModifiedBy>C440</cp:lastModifiedBy>
  <cp:lastPrinted>2021-11-15T02:25:31Z</cp:lastPrinted>
  <dcterms:created xsi:type="dcterms:W3CDTF">2007-10-16T08:41:32Z</dcterms:created>
  <dcterms:modified xsi:type="dcterms:W3CDTF">2022-01-18T03:53:14Z</dcterms:modified>
  <cp:category/>
  <cp:version/>
  <cp:contentType/>
  <cp:contentStatus/>
</cp:coreProperties>
</file>