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activeTab="1"/>
  </bookViews>
  <sheets>
    <sheet name="Вус (2015)" sheetId="1" r:id="rId1"/>
    <sheet name="Муниц (2015)" sheetId="2" r:id="rId2"/>
    <sheet name="Тех исп (2015)" sheetId="3" r:id="rId3"/>
    <sheet name="Глава (2015)" sheetId="4" r:id="rId4"/>
    <sheet name="МОП (2015)" sheetId="5" r:id="rId5"/>
  </sheets>
  <definedNames>
    <definedName name="_xlnm.Print_Area" localSheetId="0">'Вус (2015)'!$A$1:$Q$28</definedName>
    <definedName name="_xlnm.Print_Area" localSheetId="3">'Глава (2015)'!$A$1:$K$27</definedName>
    <definedName name="_xlnm.Print_Area" localSheetId="2">'Тех исп (2015)'!$A$1:$Q$32</definedName>
  </definedNames>
  <calcPr fullCalcOnLoad="1"/>
</workbook>
</file>

<file path=xl/sharedStrings.xml><?xml version="1.0" encoding="utf-8"?>
<sst xmlns="http://schemas.openxmlformats.org/spreadsheetml/2006/main" count="242" uniqueCount="100">
  <si>
    <t>Должность</t>
  </si>
  <si>
    <t>Кол-во ед</t>
  </si>
  <si>
    <t>Итого</t>
  </si>
  <si>
    <t>Месячный фонд оплаты труда</t>
  </si>
  <si>
    <t>ИТОГО</t>
  </si>
  <si>
    <t>Должностной оклад</t>
  </si>
  <si>
    <t>Выслуга лет</t>
  </si>
  <si>
    <t>%</t>
  </si>
  <si>
    <t>Сумма</t>
  </si>
  <si>
    <t>Урал.сиб. надбавка 30%</t>
  </si>
  <si>
    <t>Район. Коэф     30 %</t>
  </si>
  <si>
    <t>Годовой фонд оплаты труда</t>
  </si>
  <si>
    <t>Глава муниципального образования</t>
  </si>
  <si>
    <t>№ п/п</t>
  </si>
  <si>
    <t>Особые условия труда</t>
  </si>
  <si>
    <t>Номер документа</t>
  </si>
  <si>
    <t>Дата составления</t>
  </si>
  <si>
    <t>ШТАТНОЕ  РАСПИСАНИЕ</t>
  </si>
  <si>
    <t>УТВЕРЖДЕНО</t>
  </si>
  <si>
    <t xml:space="preserve"> Постановлением Главы администрации</t>
  </si>
  <si>
    <t>Главный бухгалтер</t>
  </si>
  <si>
    <t>ТЕХНИЧЕСКИЕ ИСПОЛНИТЕЛИ</t>
  </si>
  <si>
    <t>МУНИЦИПАЛЬНЫЕ СЛУЖАЩИЕ</t>
  </si>
  <si>
    <t>Постановлением Главы администрации</t>
  </si>
  <si>
    <t>личная подпись</t>
  </si>
  <si>
    <t>расшифровка подписи</t>
  </si>
  <si>
    <t xml:space="preserve">Главный бухгалтер   </t>
  </si>
  <si>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</si>
  <si>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</si>
  <si>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</si>
  <si>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</si>
  <si>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0301017</t>
  </si>
  <si>
    <t>Форма по ОКУД</t>
  </si>
  <si>
    <t>по ОКПО</t>
  </si>
  <si>
    <t>Кол-во штатных ед</t>
  </si>
  <si>
    <t>Должностной оклад, руб.</t>
  </si>
  <si>
    <t>Надбавки, руб.</t>
  </si>
  <si>
    <t>Урало-сибирская надбавка 30%</t>
  </si>
  <si>
    <t>ИТОГО:</t>
  </si>
  <si>
    <t>И Т О Г О:</t>
  </si>
  <si>
    <t>Район. коэф                            30 %</t>
  </si>
  <si>
    <t>Штат в количестве 1 единиц</t>
  </si>
  <si>
    <t xml:space="preserve">Премия </t>
  </si>
  <si>
    <t>сумма</t>
  </si>
  <si>
    <t>ВУС</t>
  </si>
  <si>
    <t>А.С.Рукосуев</t>
  </si>
  <si>
    <t>Н.В.Карпова</t>
  </si>
  <si>
    <t>___________________А.С.Рукосуев</t>
  </si>
  <si>
    <t>_________________А.С..Рукосуев</t>
  </si>
  <si>
    <t>Классный чин</t>
  </si>
  <si>
    <t>Денежное поощерение</t>
  </si>
  <si>
    <t>__________________ А.С.Рукосуев</t>
  </si>
  <si>
    <t>Муниципальное казенное учреждение "Администрация Червянского муниципального образования"</t>
  </si>
  <si>
    <t xml:space="preserve">Особые условия труда </t>
  </si>
  <si>
    <t>Премия</t>
  </si>
  <si>
    <t>Премия 25%</t>
  </si>
  <si>
    <t>Ведущий специалист</t>
  </si>
  <si>
    <t>Программист</t>
  </si>
  <si>
    <t>МОП</t>
  </si>
  <si>
    <t>Водитель</t>
  </si>
  <si>
    <t>Кочегар</t>
  </si>
  <si>
    <t>Уборщик служебного помещения</t>
  </si>
  <si>
    <t>Ежеменячное денежное вознагрождение</t>
  </si>
  <si>
    <t xml:space="preserve">№ документа </t>
  </si>
  <si>
    <t>Ежемесячное денежное вознаграждение (DV)</t>
  </si>
  <si>
    <t>Размер должностного оклада (Qmin)</t>
  </si>
  <si>
    <t>Дополнительная оплата                  (Nч)</t>
  </si>
  <si>
    <t>0</t>
  </si>
  <si>
    <t>Денежное поощрение                   ( Nфрот)</t>
  </si>
  <si>
    <t xml:space="preserve">Надбавка к окладу за сложность, 
напряженность в труде
</t>
  </si>
  <si>
    <t>Районный коэффициент   30 %</t>
  </si>
  <si>
    <t>Пост. Главы администрации</t>
  </si>
  <si>
    <t>Глава администрации</t>
  </si>
  <si>
    <t>_________________А.С.Рукосуев</t>
  </si>
  <si>
    <t>А. С. Рукосуев</t>
  </si>
  <si>
    <t>Ежемесячное денежное вознаграждение</t>
  </si>
  <si>
    <t>Ежемесячное денежное поощрение</t>
  </si>
  <si>
    <t>Ведущий экономист</t>
  </si>
  <si>
    <t>Консультант - главный бухгалтер</t>
  </si>
  <si>
    <t>Руководитель аппарата</t>
  </si>
  <si>
    <t>Район. Коэф 30 %</t>
  </si>
  <si>
    <t>Е. П. Кочеткова</t>
  </si>
  <si>
    <t>Специалист I категории</t>
  </si>
  <si>
    <t>Штат в количестве 0,25 единиц</t>
  </si>
  <si>
    <t>Старший инспектор</t>
  </si>
  <si>
    <t>Штат в количестве 3,3 единиц</t>
  </si>
  <si>
    <t>Материальная помощь - 1д/о*1,6 = 22861,76    Единовременная выплата  к отпуску - 2 д/о*1,6=45723,52</t>
  </si>
  <si>
    <t>от    11.01. 2016 г. № 4</t>
  </si>
  <si>
    <t>на период  с "01" января  2016 г.</t>
  </si>
  <si>
    <t xml:space="preserve">от 11.01.2016 г. №4 </t>
  </si>
  <si>
    <t>на период с "01" января  2016 г.</t>
  </si>
  <si>
    <t>от 11.01.2016 г. №4</t>
  </si>
  <si>
    <t>Штат в количестве 1,2  единицы</t>
  </si>
  <si>
    <t>Годовой фонд оплаты труда - 301367,85</t>
  </si>
  <si>
    <t>Материальная помощь - 2д/о*1,6 = 13349,12    Единовременная выплата  к отпуску - 2д/о*1,6=13349,12</t>
  </si>
  <si>
    <t>от 11.01.2016 г. № 4</t>
  </si>
  <si>
    <t>Штат в количестве 2 единицы</t>
  </si>
  <si>
    <t>Годовой фонд оплаты труда - 210765,6</t>
  </si>
  <si>
    <t>Годовой фонд оплаты труда - 37695,26</t>
  </si>
  <si>
    <t>Годовой фонд оплаты труда - 921003,45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</si>
</sst>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24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5" fillId="0" borderId="24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8" fillId="0" borderId="3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90" wrapText="1"/>
    </xf>
    <xf numFmtId="4" fontId="15" fillId="0" borderId="2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5" fillId="34" borderId="15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4" fontId="0" fillId="0" borderId="0" xfId="0" applyNumberFormat="1" applyAlignment="1">
      <alignment horizontal="left"/>
    </xf>
    <xf numFmtId="0" fontId="5" fillId="0" borderId="24" xfId="0" applyFont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top"/>
    </xf>
    <xf numFmtId="10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textRotation="90" wrapText="1"/>
    </xf>
    <xf numFmtId="4" fontId="14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textRotation="90" wrapText="1"/>
    </xf>
    <xf numFmtId="49" fontId="5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4" fontId="8" fillId="0" borderId="38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" fontId="10" fillId="0" borderId="45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14" fontId="8" fillId="0" borderId="21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9"/>
  <sheetViews>
    <sheetView view="pageBreakPreview" zoomScaleSheetLayoutView="100" zoomScalePageLayoutView="0" workbookViewId="0" topLeftCell="A1">
      <selection activeCell="A23" sqref="A23:M23"/>
    </sheetView>
  </sheetViews>
  <sheetFormatPr defaultColWidth="9.00390625" defaultRowHeight="12.75"/>
  <cols>
    <col min="1" max="1" width="16.25390625" style="0" customWidth="1"/>
    <col min="2" max="2" width="5.00390625" style="0" customWidth="1"/>
    <col min="4" max="4" width="9.125" style="0" hidden="1" customWidth="1"/>
    <col min="5" max="5" width="3.75390625" style="0" customWidth="1"/>
    <col min="6" max="6" width="7.875" style="0" customWidth="1"/>
    <col min="7" max="7" width="7.125" style="0" customWidth="1"/>
    <col min="8" max="8" width="8.875" style="0" customWidth="1"/>
    <col min="9" max="9" width="6.75390625" style="0" customWidth="1"/>
    <col min="10" max="10" width="9.75390625" style="0" customWidth="1"/>
    <col min="11" max="11" width="7.875" style="0" customWidth="1"/>
    <col min="12" max="12" width="8.875" style="0" customWidth="1"/>
    <col min="13" max="13" width="9.375" style="0" customWidth="1"/>
    <col min="14" max="14" width="8.375" style="0" customWidth="1"/>
    <col min="16" max="16" width="10.875" style="0" customWidth="1"/>
    <col min="17" max="17" width="10.125" style="0" customWidth="1"/>
    <col min="18" max="18" width="9.125" style="0" hidden="1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66" t="s">
        <v>27</v>
      </c>
      <c r="P1" s="166"/>
      <c r="Q1" s="166"/>
      <c r="R1" s="16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67" t="s">
        <v>28</v>
      </c>
      <c r="O2" s="167"/>
      <c r="P2" s="167"/>
      <c r="Q2" s="167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67" t="s">
        <v>29</v>
      </c>
      <c r="O3" s="167"/>
      <c r="P3" s="167"/>
      <c r="Q3" s="167"/>
      <c r="R3" s="10"/>
    </row>
    <row r="4" spans="1:1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68" t="s">
        <v>30</v>
      </c>
      <c r="Q4" s="169"/>
      <c r="R4" s="10"/>
      <c r="S4" s="2"/>
    </row>
    <row r="5" spans="1:18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5" t="s">
        <v>32</v>
      </c>
      <c r="O5" s="170"/>
      <c r="P5" s="171" t="s">
        <v>31</v>
      </c>
      <c r="Q5" s="172"/>
      <c r="R5" s="10"/>
    </row>
    <row r="6" spans="1:18" ht="15" thickBot="1">
      <c r="A6" s="159" t="s">
        <v>52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" t="s">
        <v>33</v>
      </c>
      <c r="P6" s="160"/>
      <c r="Q6" s="161"/>
      <c r="R6" s="10"/>
    </row>
    <row r="7" spans="1:18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6"/>
      <c r="Q7" s="16"/>
      <c r="R7" s="10"/>
    </row>
    <row r="8" spans="1:18" ht="12.75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  <c r="L8" s="14"/>
      <c r="M8" s="14"/>
      <c r="N8" s="16"/>
      <c r="O8" s="16"/>
      <c r="P8" s="16"/>
      <c r="Q8" s="16"/>
      <c r="R8" s="10"/>
    </row>
    <row r="9" spans="1:18" ht="13.5" customHeight="1">
      <c r="A9" s="16"/>
      <c r="B9" s="16"/>
      <c r="C9" s="16"/>
      <c r="D9" s="16"/>
      <c r="E9" s="16"/>
      <c r="F9" s="16"/>
      <c r="G9" s="16"/>
      <c r="H9" s="162" t="s">
        <v>15</v>
      </c>
      <c r="I9" s="162"/>
      <c r="J9" s="162"/>
      <c r="K9" s="18"/>
      <c r="L9" s="162" t="s">
        <v>16</v>
      </c>
      <c r="M9" s="162"/>
      <c r="N9" s="16"/>
      <c r="O9" s="16"/>
      <c r="P9" s="16"/>
      <c r="Q9" s="16"/>
      <c r="R9" s="10"/>
    </row>
    <row r="10" spans="1:18" ht="15.75">
      <c r="A10" s="177" t="s">
        <v>17</v>
      </c>
      <c r="B10" s="177"/>
      <c r="C10" s="177"/>
      <c r="D10" s="177"/>
      <c r="E10" s="177"/>
      <c r="F10" s="177"/>
      <c r="G10" s="19"/>
      <c r="H10" s="178">
        <v>5</v>
      </c>
      <c r="I10" s="178"/>
      <c r="J10" s="178"/>
      <c r="K10" s="17"/>
      <c r="L10" s="179">
        <v>42380</v>
      </c>
      <c r="M10" s="178"/>
      <c r="N10" s="116"/>
      <c r="O10" s="163" t="s">
        <v>18</v>
      </c>
      <c r="P10" s="164"/>
      <c r="Q10" s="164"/>
      <c r="R10" s="164"/>
    </row>
    <row r="11" spans="1:18" ht="17.25" customHeight="1">
      <c r="A11" s="165"/>
      <c r="B11" s="165"/>
      <c r="C11" s="165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4" t="s">
        <v>19</v>
      </c>
      <c r="O11" s="164"/>
      <c r="P11" s="164"/>
      <c r="Q11" s="164"/>
      <c r="R11" s="164"/>
    </row>
    <row r="12" spans="1:18" ht="12.75">
      <c r="A12" s="21"/>
      <c r="B12" s="21"/>
      <c r="C12" s="21"/>
      <c r="D12" s="21"/>
      <c r="E12" s="16"/>
      <c r="F12" s="16"/>
      <c r="G12" s="16"/>
      <c r="H12" s="16"/>
      <c r="I12" s="16"/>
      <c r="J12" s="16"/>
      <c r="K12" s="16"/>
      <c r="L12" s="16"/>
      <c r="M12" s="16"/>
      <c r="N12" s="164" t="s">
        <v>87</v>
      </c>
      <c r="O12" s="164"/>
      <c r="P12" s="164"/>
      <c r="Q12" s="164"/>
      <c r="R12" s="115"/>
    </row>
    <row r="13" spans="1:18" ht="14.25">
      <c r="A13" s="21"/>
      <c r="B13" s="21"/>
      <c r="C13" s="21"/>
      <c r="D13" s="21"/>
      <c r="E13" s="21"/>
      <c r="F13" s="185" t="s">
        <v>90</v>
      </c>
      <c r="G13" s="185"/>
      <c r="H13" s="185"/>
      <c r="I13" s="185"/>
      <c r="J13" s="185"/>
      <c r="K13" s="185"/>
      <c r="L13" s="185"/>
      <c r="M13" s="185"/>
      <c r="N13" s="164" t="s">
        <v>83</v>
      </c>
      <c r="O13" s="164"/>
      <c r="P13" s="164"/>
      <c r="Q13" s="164"/>
      <c r="R13" s="115"/>
    </row>
    <row r="14" spans="1:18" ht="12.75">
      <c r="A14" s="21"/>
      <c r="B14" s="21"/>
      <c r="C14" s="21"/>
      <c r="D14" s="21"/>
      <c r="E14" s="21"/>
      <c r="F14" s="21"/>
      <c r="G14" s="21"/>
      <c r="H14" s="21"/>
      <c r="I14" s="21"/>
      <c r="J14" s="16"/>
      <c r="K14" s="16"/>
      <c r="L14" s="16"/>
      <c r="M14" s="16"/>
      <c r="N14" s="164" t="s">
        <v>47</v>
      </c>
      <c r="O14" s="164"/>
      <c r="P14" s="164"/>
      <c r="Q14" s="164"/>
      <c r="R14" s="115"/>
    </row>
    <row r="15" spans="1:18" ht="16.5" thickBot="1">
      <c r="A15" s="21"/>
      <c r="B15" s="21"/>
      <c r="C15" s="21"/>
      <c r="D15" s="21"/>
      <c r="E15" s="21"/>
      <c r="F15" s="21"/>
      <c r="G15" s="21"/>
      <c r="H15" s="182" t="s">
        <v>44</v>
      </c>
      <c r="I15" s="182"/>
      <c r="J15" s="21"/>
      <c r="K15" s="21"/>
      <c r="L15" s="21"/>
      <c r="M15" s="21"/>
      <c r="N15" s="21"/>
      <c r="O15" s="21"/>
      <c r="P15" s="23"/>
      <c r="Q15" s="21"/>
      <c r="R15" s="10"/>
    </row>
    <row r="16" spans="1:18" ht="12.75">
      <c r="A16" s="173" t="s">
        <v>0</v>
      </c>
      <c r="B16" s="186" t="s">
        <v>1</v>
      </c>
      <c r="C16" s="188" t="s">
        <v>5</v>
      </c>
      <c r="D16" s="190"/>
      <c r="E16" s="190"/>
      <c r="F16" s="190"/>
      <c r="G16" s="190"/>
      <c r="H16" s="190"/>
      <c r="I16" s="190"/>
      <c r="J16" s="190"/>
      <c r="K16" s="190"/>
      <c r="L16" s="191"/>
      <c r="M16" s="173" t="s">
        <v>2</v>
      </c>
      <c r="N16" s="175" t="s">
        <v>10</v>
      </c>
      <c r="O16" s="194" t="s">
        <v>9</v>
      </c>
      <c r="P16" s="196" t="s">
        <v>3</v>
      </c>
      <c r="Q16" s="198" t="s">
        <v>11</v>
      </c>
      <c r="R16" s="10"/>
    </row>
    <row r="17" spans="1:18" ht="51" customHeight="1">
      <c r="A17" s="174"/>
      <c r="B17" s="187"/>
      <c r="C17" s="189"/>
      <c r="D17" s="59"/>
      <c r="E17" s="200" t="s">
        <v>6</v>
      </c>
      <c r="F17" s="201"/>
      <c r="G17" s="194" t="s">
        <v>69</v>
      </c>
      <c r="H17" s="198"/>
      <c r="I17" s="180" t="s">
        <v>54</v>
      </c>
      <c r="J17" s="181"/>
      <c r="K17" s="180" t="s">
        <v>76</v>
      </c>
      <c r="L17" s="181"/>
      <c r="M17" s="174"/>
      <c r="N17" s="176"/>
      <c r="O17" s="195"/>
      <c r="P17" s="197"/>
      <c r="Q17" s="199"/>
      <c r="R17" s="10"/>
    </row>
    <row r="18" spans="1:18" ht="51" customHeight="1">
      <c r="A18" s="174"/>
      <c r="B18" s="187"/>
      <c r="C18" s="189"/>
      <c r="D18" s="27" t="s">
        <v>8</v>
      </c>
      <c r="E18" s="24" t="s">
        <v>7</v>
      </c>
      <c r="F18" s="27" t="s">
        <v>8</v>
      </c>
      <c r="G18" s="27" t="s">
        <v>7</v>
      </c>
      <c r="H18" s="92" t="s">
        <v>43</v>
      </c>
      <c r="I18" s="91" t="s">
        <v>7</v>
      </c>
      <c r="J18" s="93" t="s">
        <v>43</v>
      </c>
      <c r="K18" s="90" t="s">
        <v>7</v>
      </c>
      <c r="L18" s="94" t="s">
        <v>43</v>
      </c>
      <c r="M18" s="174"/>
      <c r="N18" s="176"/>
      <c r="O18" s="195"/>
      <c r="P18" s="197"/>
      <c r="Q18" s="199"/>
      <c r="R18" s="10"/>
    </row>
    <row r="19" spans="1:18" ht="16.5" customHeight="1">
      <c r="A19" s="67">
        <v>1</v>
      </c>
      <c r="B19" s="67">
        <v>2</v>
      </c>
      <c r="C19" s="60">
        <v>3</v>
      </c>
      <c r="D19" s="67">
        <v>5</v>
      </c>
      <c r="E19" s="67">
        <v>6</v>
      </c>
      <c r="F19" s="67">
        <v>7</v>
      </c>
      <c r="G19" s="67"/>
      <c r="H19" s="95">
        <v>8</v>
      </c>
      <c r="I19" s="95"/>
      <c r="J19" s="95">
        <v>9</v>
      </c>
      <c r="K19" s="95"/>
      <c r="L19" s="60">
        <v>10</v>
      </c>
      <c r="M19" s="67">
        <v>11</v>
      </c>
      <c r="N19" s="60">
        <v>12</v>
      </c>
      <c r="O19" s="105">
        <v>13</v>
      </c>
      <c r="P19" s="104">
        <v>14</v>
      </c>
      <c r="Q19" s="103">
        <v>15</v>
      </c>
      <c r="R19" s="10"/>
    </row>
    <row r="20" spans="1:18" ht="39.75" customHeight="1" thickBot="1">
      <c r="A20" s="28" t="s">
        <v>44</v>
      </c>
      <c r="B20" s="80">
        <v>0.25</v>
      </c>
      <c r="C20" s="110">
        <f>2986*0.25</f>
        <v>746.5</v>
      </c>
      <c r="D20" s="110"/>
      <c r="E20" s="111" t="s">
        <v>67</v>
      </c>
      <c r="F20" s="110">
        <v>0</v>
      </c>
      <c r="G20" s="110">
        <v>38</v>
      </c>
      <c r="H20" s="110">
        <f>C20*38%</f>
        <v>283.67</v>
      </c>
      <c r="I20" s="110">
        <v>25</v>
      </c>
      <c r="J20" s="29">
        <f>C20*25%</f>
        <v>186.625</v>
      </c>
      <c r="K20" s="29">
        <v>100</v>
      </c>
      <c r="L20" s="29">
        <f>C20*100%</f>
        <v>746.5</v>
      </c>
      <c r="M20" s="29">
        <f>L20+J20+H20+F20+C20</f>
        <v>1963.295</v>
      </c>
      <c r="N20" s="29">
        <f>M20*0.3</f>
        <v>588.9885</v>
      </c>
      <c r="O20" s="81">
        <f>M20*0.3</f>
        <v>588.9885</v>
      </c>
      <c r="P20" s="89">
        <f>O20+N20+M20</f>
        <v>3141.272</v>
      </c>
      <c r="Q20" s="30">
        <f>P20*12</f>
        <v>37695.263999999996</v>
      </c>
      <c r="R20" s="10"/>
    </row>
    <row r="21" spans="1:18" ht="25.5" customHeight="1" thickBot="1">
      <c r="A21" s="33" t="s">
        <v>4</v>
      </c>
      <c r="B21" s="82"/>
      <c r="C21" s="34">
        <f>C20</f>
        <v>746.5</v>
      </c>
      <c r="D21" s="34">
        <f>SUM(D20)</f>
        <v>0</v>
      </c>
      <c r="E21" s="34"/>
      <c r="F21" s="34">
        <f>F20</f>
        <v>0</v>
      </c>
      <c r="G21" s="34"/>
      <c r="H21" s="34">
        <f>H20</f>
        <v>283.67</v>
      </c>
      <c r="I21" s="34"/>
      <c r="J21" s="34">
        <f aca="true" t="shared" si="0" ref="J21:Q21">J20</f>
        <v>186.625</v>
      </c>
      <c r="K21" s="34"/>
      <c r="L21" s="34">
        <f t="shared" si="0"/>
        <v>746.5</v>
      </c>
      <c r="M21" s="34">
        <f t="shared" si="0"/>
        <v>1963.295</v>
      </c>
      <c r="N21" s="34">
        <f t="shared" si="0"/>
        <v>588.9885</v>
      </c>
      <c r="O21" s="84">
        <f t="shared" si="0"/>
        <v>588.9885</v>
      </c>
      <c r="P21" s="35">
        <f t="shared" si="0"/>
        <v>3141.272</v>
      </c>
      <c r="Q21" s="36">
        <f t="shared" si="0"/>
        <v>37695.263999999996</v>
      </c>
      <c r="R21" s="10"/>
    </row>
    <row r="22" spans="1:18" ht="16.5" customHeight="1">
      <c r="A22" s="184" t="s">
        <v>98</v>
      </c>
      <c r="B22" s="184"/>
      <c r="C22" s="184"/>
      <c r="D22" s="184"/>
      <c r="E22" s="184"/>
      <c r="F22" s="184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"/>
    </row>
    <row r="23" spans="1:18" ht="12.7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0"/>
      <c r="O23" s="10"/>
      <c r="P23" s="10"/>
      <c r="Q23" s="10"/>
      <c r="R23" s="10"/>
    </row>
    <row r="24" spans="1:18" ht="17.25" customHeight="1">
      <c r="A24" s="183" t="s">
        <v>72</v>
      </c>
      <c r="B24" s="183"/>
      <c r="C24" s="183"/>
      <c r="D24" s="183"/>
      <c r="E24" s="183"/>
      <c r="F24" s="38"/>
      <c r="G24" s="38"/>
      <c r="H24" s="38"/>
      <c r="I24" s="88"/>
      <c r="J24" s="192"/>
      <c r="K24" s="192"/>
      <c r="L24" s="192"/>
      <c r="M24" s="38"/>
      <c r="N24" s="21"/>
      <c r="O24" s="192" t="s">
        <v>45</v>
      </c>
      <c r="P24" s="192"/>
      <c r="Q24" s="192"/>
      <c r="R24" s="10"/>
    </row>
    <row r="25" spans="1:18" ht="9" customHeight="1">
      <c r="A25" s="10"/>
      <c r="B25" s="10"/>
      <c r="C25" s="10"/>
      <c r="D25" s="10"/>
      <c r="E25" s="40"/>
      <c r="F25" s="113"/>
      <c r="G25" s="113"/>
      <c r="H25" s="113"/>
      <c r="I25" s="18"/>
      <c r="J25" s="202" t="s">
        <v>24</v>
      </c>
      <c r="K25" s="202"/>
      <c r="L25" s="202"/>
      <c r="M25" s="113"/>
      <c r="N25" s="40"/>
      <c r="O25" s="193" t="s">
        <v>25</v>
      </c>
      <c r="P25" s="193"/>
      <c r="Q25" s="193"/>
      <c r="R25" s="10"/>
    </row>
    <row r="26" spans="1:18" ht="12.75">
      <c r="A26" s="165"/>
      <c r="B26" s="165"/>
      <c r="C26" s="165"/>
      <c r="D26" s="13"/>
      <c r="E26" s="10"/>
      <c r="F26" s="48"/>
      <c r="G26" s="48"/>
      <c r="H26" s="48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83" t="s">
        <v>20</v>
      </c>
      <c r="B27" s="183"/>
      <c r="C27" s="183"/>
      <c r="D27" s="20"/>
      <c r="E27" s="21"/>
      <c r="F27" s="38"/>
      <c r="G27" s="38"/>
      <c r="H27" s="38"/>
      <c r="I27" s="38"/>
      <c r="J27" s="192"/>
      <c r="K27" s="192"/>
      <c r="L27" s="192"/>
      <c r="M27" s="38"/>
      <c r="N27" s="38"/>
      <c r="O27" s="192" t="s">
        <v>81</v>
      </c>
      <c r="P27" s="192"/>
      <c r="Q27" s="192"/>
      <c r="R27" s="10"/>
    </row>
    <row r="28" spans="1:18" ht="10.5" customHeight="1">
      <c r="A28" s="21"/>
      <c r="B28" s="21"/>
      <c r="C28" s="21"/>
      <c r="D28" s="21"/>
      <c r="E28" s="10"/>
      <c r="F28" s="113"/>
      <c r="G28" s="113"/>
      <c r="H28" s="113"/>
      <c r="I28" s="39"/>
      <c r="J28" s="202" t="s">
        <v>24</v>
      </c>
      <c r="K28" s="202"/>
      <c r="L28" s="202"/>
      <c r="M28" s="113"/>
      <c r="N28" s="113"/>
      <c r="O28" s="193" t="s">
        <v>25</v>
      </c>
      <c r="P28" s="193"/>
      <c r="Q28" s="193"/>
      <c r="R28" s="10"/>
    </row>
    <row r="29" spans="1:4" ht="12.75">
      <c r="A29" s="1"/>
      <c r="B29" s="1"/>
      <c r="C29" s="1"/>
      <c r="D29" s="1"/>
    </row>
  </sheetData>
  <sheetProtection/>
  <mergeCells count="47">
    <mergeCell ref="O27:Q27"/>
    <mergeCell ref="O28:Q28"/>
    <mergeCell ref="J24:L24"/>
    <mergeCell ref="J25:L25"/>
    <mergeCell ref="J27:L27"/>
    <mergeCell ref="J28:L28"/>
    <mergeCell ref="A26:C26"/>
    <mergeCell ref="A27:C27"/>
    <mergeCell ref="A24:E24"/>
    <mergeCell ref="O24:Q24"/>
    <mergeCell ref="O25:Q25"/>
    <mergeCell ref="O16:O18"/>
    <mergeCell ref="P16:P18"/>
    <mergeCell ref="Q16:Q18"/>
    <mergeCell ref="E17:F17"/>
    <mergeCell ref="G17:H17"/>
    <mergeCell ref="A23:M23"/>
    <mergeCell ref="A22:F22"/>
    <mergeCell ref="N12:Q12"/>
    <mergeCell ref="F13:M13"/>
    <mergeCell ref="N13:Q13"/>
    <mergeCell ref="N14:Q14"/>
    <mergeCell ref="A16:A18"/>
    <mergeCell ref="B16:B18"/>
    <mergeCell ref="C16:C18"/>
    <mergeCell ref="D16:L16"/>
    <mergeCell ref="M16:M18"/>
    <mergeCell ref="N16:N18"/>
    <mergeCell ref="L9:M9"/>
    <mergeCell ref="A10:F10"/>
    <mergeCell ref="H10:J10"/>
    <mergeCell ref="L10:M10"/>
    <mergeCell ref="I17:J17"/>
    <mergeCell ref="K17:L17"/>
    <mergeCell ref="H15:I15"/>
    <mergeCell ref="O1:R1"/>
    <mergeCell ref="N2:Q2"/>
    <mergeCell ref="N3:Q3"/>
    <mergeCell ref="P4:Q4"/>
    <mergeCell ref="N5:O5"/>
    <mergeCell ref="P5:Q5"/>
    <mergeCell ref="A6:N6"/>
    <mergeCell ref="P6:Q6"/>
    <mergeCell ref="H9:J9"/>
    <mergeCell ref="O10:R10"/>
    <mergeCell ref="A11:C11"/>
    <mergeCell ref="N11:R11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33"/>
  <sheetViews>
    <sheetView tabSelected="1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6.625" style="0" customWidth="1"/>
    <col min="4" max="4" width="10.875" style="0" customWidth="1"/>
    <col min="5" max="5" width="6.875" style="0" customWidth="1"/>
    <col min="9" max="9" width="6.125" style="0" customWidth="1"/>
    <col min="10" max="10" width="9.375" style="0" customWidth="1"/>
    <col min="11" max="11" width="5.625" style="0" customWidth="1"/>
    <col min="12" max="12" width="9.75390625" style="5" customWidth="1"/>
    <col min="13" max="13" width="0.2421875" style="5" hidden="1" customWidth="1"/>
    <col min="14" max="14" width="9.00390625" style="0" hidden="1" customWidth="1"/>
    <col min="15" max="15" width="13.875" style="0" customWidth="1"/>
    <col min="16" max="16" width="9.875" style="0" customWidth="1"/>
    <col min="17" max="17" width="10.25390625" style="0" customWidth="1"/>
    <col min="18" max="18" width="10.875" style="0" customWidth="1"/>
    <col min="19" max="19" width="11.75390625" style="0" customWidth="1"/>
  </cols>
  <sheetData>
    <row r="1" spans="1:19" s="3" customFormat="1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69"/>
      <c r="N1" s="68"/>
      <c r="O1" s="68"/>
      <c r="P1" s="166" t="s">
        <v>27</v>
      </c>
      <c r="Q1" s="166"/>
      <c r="R1" s="166"/>
      <c r="S1" s="166"/>
    </row>
    <row r="2" spans="1:19" s="3" customFormat="1" ht="11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8"/>
      <c r="O2" s="68"/>
      <c r="P2" s="167" t="s">
        <v>28</v>
      </c>
      <c r="Q2" s="167"/>
      <c r="R2" s="167"/>
      <c r="S2" s="167"/>
    </row>
    <row r="3" spans="1:19" s="3" customFormat="1" ht="11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8"/>
      <c r="O3" s="68"/>
      <c r="P3" s="167" t="s">
        <v>29</v>
      </c>
      <c r="Q3" s="167"/>
      <c r="R3" s="167"/>
      <c r="S3" s="167"/>
    </row>
    <row r="4" spans="1:1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3"/>
      <c r="M4" s="43"/>
      <c r="N4" s="10"/>
      <c r="O4" s="10"/>
      <c r="P4" s="10"/>
      <c r="Q4" s="230" t="s">
        <v>30</v>
      </c>
      <c r="R4" s="230"/>
      <c r="S4" s="23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43"/>
      <c r="M5" s="43"/>
      <c r="N5" s="10"/>
      <c r="O5" s="164" t="s">
        <v>32</v>
      </c>
      <c r="P5" s="235"/>
      <c r="Q5" s="231" t="s">
        <v>31</v>
      </c>
      <c r="R5" s="232"/>
      <c r="S5" s="233"/>
    </row>
    <row r="6" spans="1:19" ht="13.5" thickBot="1">
      <c r="A6" s="209" t="s">
        <v>52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" t="s">
        <v>33</v>
      </c>
      <c r="Q6" s="214"/>
      <c r="R6" s="215"/>
      <c r="S6" s="216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  <c r="M7" s="43"/>
      <c r="N7" s="10"/>
      <c r="O7" s="10"/>
      <c r="P7" s="10"/>
      <c r="Q7" s="21"/>
      <c r="R7" s="21"/>
      <c r="S7" s="21"/>
    </row>
    <row r="8" spans="1:19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44"/>
      <c r="M8" s="44"/>
      <c r="N8" s="12"/>
      <c r="O8" s="12"/>
      <c r="P8" s="12"/>
      <c r="Q8" s="12"/>
      <c r="R8" s="12"/>
      <c r="S8" s="12"/>
    </row>
    <row r="9" spans="1:19" s="4" customFormat="1" ht="15.75" customHeight="1" thickBot="1">
      <c r="A9" s="70"/>
      <c r="B9" s="71"/>
      <c r="C9" s="71"/>
      <c r="D9" s="217" t="s">
        <v>17</v>
      </c>
      <c r="E9" s="217"/>
      <c r="F9" s="217"/>
      <c r="G9" s="217"/>
      <c r="H9" s="217"/>
      <c r="I9" s="217"/>
      <c r="J9" s="218"/>
      <c r="K9" s="222" t="s">
        <v>15</v>
      </c>
      <c r="L9" s="222"/>
      <c r="M9" s="73"/>
      <c r="N9" s="221" t="s">
        <v>16</v>
      </c>
      <c r="O9" s="221"/>
      <c r="P9" s="72"/>
      <c r="Q9" s="72"/>
      <c r="R9" s="72"/>
      <c r="S9" s="72"/>
    </row>
    <row r="10" spans="1:19" ht="13.5" customHeight="1" thickBot="1">
      <c r="A10" s="21"/>
      <c r="B10" s="16"/>
      <c r="C10" s="16"/>
      <c r="D10" s="16"/>
      <c r="E10" s="46"/>
      <c r="F10" s="46"/>
      <c r="G10" s="46"/>
      <c r="H10" s="46"/>
      <c r="I10" s="46"/>
      <c r="J10" s="74"/>
      <c r="K10" s="225">
        <v>2</v>
      </c>
      <c r="L10" s="226"/>
      <c r="M10" s="75"/>
      <c r="N10" s="212">
        <v>42380</v>
      </c>
      <c r="O10" s="213"/>
      <c r="P10" s="163" t="s">
        <v>18</v>
      </c>
      <c r="Q10" s="163"/>
      <c r="R10" s="163"/>
      <c r="S10" s="163"/>
    </row>
    <row r="11" spans="1:19" ht="12.75">
      <c r="A11" s="21"/>
      <c r="B11" s="46"/>
      <c r="C11" s="46"/>
      <c r="D11" s="46"/>
      <c r="E11" s="46"/>
      <c r="F11" s="46"/>
      <c r="G11" s="46"/>
      <c r="H11" s="46"/>
      <c r="I11" s="46"/>
      <c r="J11" s="46"/>
      <c r="K11" s="48"/>
      <c r="L11" s="49"/>
      <c r="M11" s="49"/>
      <c r="N11" s="10"/>
      <c r="O11" s="21"/>
      <c r="P11" s="164" t="s">
        <v>23</v>
      </c>
      <c r="Q11" s="164"/>
      <c r="R11" s="164"/>
      <c r="S11" s="164"/>
    </row>
    <row r="12" spans="1:19" ht="12.75">
      <c r="A12" s="21"/>
      <c r="B12" s="21"/>
      <c r="C12" s="21"/>
      <c r="D12" s="12"/>
      <c r="E12" s="211" t="s">
        <v>88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164" t="s">
        <v>89</v>
      </c>
      <c r="Q12" s="164"/>
      <c r="R12" s="164"/>
      <c r="S12" s="164"/>
    </row>
    <row r="13" spans="1:19" ht="12.75">
      <c r="A13" s="21"/>
      <c r="B13" s="21"/>
      <c r="C13" s="21"/>
      <c r="D13" s="12"/>
      <c r="E13" s="12"/>
      <c r="F13" s="12"/>
      <c r="G13" s="12"/>
      <c r="H13" s="12"/>
      <c r="I13" s="12"/>
      <c r="J13" s="12"/>
      <c r="K13" s="12"/>
      <c r="L13" s="50"/>
      <c r="M13" s="50"/>
      <c r="N13" s="12"/>
      <c r="O13" s="21"/>
      <c r="P13" s="164" t="s">
        <v>85</v>
      </c>
      <c r="Q13" s="164"/>
      <c r="R13" s="164"/>
      <c r="S13" s="164"/>
    </row>
    <row r="14" spans="1:19" ht="12.75">
      <c r="A14" s="10"/>
      <c r="B14" s="21"/>
      <c r="C14" s="21"/>
      <c r="D14" s="21"/>
      <c r="E14" s="21"/>
      <c r="F14" s="21"/>
      <c r="G14" s="21"/>
      <c r="H14" s="21"/>
      <c r="I14" s="12"/>
      <c r="J14" s="12"/>
      <c r="K14" s="12"/>
      <c r="L14" s="50"/>
      <c r="M14" s="50"/>
      <c r="N14" s="12"/>
      <c r="O14" s="21"/>
      <c r="P14" s="164" t="s">
        <v>51</v>
      </c>
      <c r="Q14" s="164"/>
      <c r="R14" s="164"/>
      <c r="S14" s="164"/>
    </row>
    <row r="15" spans="1:19" ht="12.75">
      <c r="A15" s="223" t="s">
        <v>22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</row>
    <row r="16" spans="1:19" ht="12.75">
      <c r="A16" s="203" t="s">
        <v>13</v>
      </c>
      <c r="B16" s="206" t="s">
        <v>0</v>
      </c>
      <c r="C16" s="219" t="s">
        <v>34</v>
      </c>
      <c r="D16" s="219" t="s">
        <v>35</v>
      </c>
      <c r="E16" s="207" t="s">
        <v>36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10" t="s">
        <v>2</v>
      </c>
      <c r="P16" s="204" t="s">
        <v>40</v>
      </c>
      <c r="Q16" s="204" t="s">
        <v>37</v>
      </c>
      <c r="R16" s="204" t="s">
        <v>3</v>
      </c>
      <c r="S16" s="204" t="s">
        <v>11</v>
      </c>
    </row>
    <row r="17" spans="1:19" ht="51" customHeight="1">
      <c r="A17" s="203"/>
      <c r="B17" s="206"/>
      <c r="C17" s="219"/>
      <c r="D17" s="219"/>
      <c r="E17" s="207" t="s">
        <v>6</v>
      </c>
      <c r="F17" s="207"/>
      <c r="G17" s="99" t="s">
        <v>53</v>
      </c>
      <c r="H17" s="51" t="s">
        <v>49</v>
      </c>
      <c r="I17" s="204" t="s">
        <v>54</v>
      </c>
      <c r="J17" s="204"/>
      <c r="K17" s="234" t="s">
        <v>50</v>
      </c>
      <c r="L17" s="234"/>
      <c r="M17" s="205" t="s">
        <v>42</v>
      </c>
      <c r="N17" s="205"/>
      <c r="O17" s="210"/>
      <c r="P17" s="204"/>
      <c r="Q17" s="204"/>
      <c r="R17" s="204"/>
      <c r="S17" s="204"/>
    </row>
    <row r="18" spans="1:19" ht="12.75">
      <c r="A18" s="203"/>
      <c r="B18" s="206"/>
      <c r="C18" s="219"/>
      <c r="D18" s="219"/>
      <c r="E18" s="120" t="s">
        <v>7</v>
      </c>
      <c r="F18" s="120" t="s">
        <v>8</v>
      </c>
      <c r="G18" s="122">
        <v>0.3</v>
      </c>
      <c r="H18" s="123"/>
      <c r="I18" s="120" t="s">
        <v>7</v>
      </c>
      <c r="J18" s="120" t="s">
        <v>8</v>
      </c>
      <c r="K18" s="124"/>
      <c r="L18" s="125" t="s">
        <v>8</v>
      </c>
      <c r="M18" s="125"/>
      <c r="N18" s="126"/>
      <c r="O18" s="210"/>
      <c r="P18" s="204"/>
      <c r="Q18" s="204"/>
      <c r="R18" s="204"/>
      <c r="S18" s="204"/>
    </row>
    <row r="19" spans="1:19" ht="33.75" customHeight="1">
      <c r="A19" s="67">
        <v>1</v>
      </c>
      <c r="B19" s="77" t="s">
        <v>79</v>
      </c>
      <c r="C19" s="55">
        <v>0.8</v>
      </c>
      <c r="D19" s="54">
        <f>5507*C19</f>
        <v>4405.6</v>
      </c>
      <c r="E19" s="55">
        <v>10</v>
      </c>
      <c r="F19" s="54">
        <f>D19*0.1</f>
        <v>440.56000000000006</v>
      </c>
      <c r="G19" s="54">
        <f>D19*30%</f>
        <v>1321.68</v>
      </c>
      <c r="H19" s="54">
        <v>2016</v>
      </c>
      <c r="I19" s="55">
        <v>16.67</v>
      </c>
      <c r="J19" s="54">
        <f>D19*16.67%</f>
        <v>734.4135200000002</v>
      </c>
      <c r="K19" s="55">
        <v>1.3</v>
      </c>
      <c r="L19" s="54">
        <f>D19*K19</f>
        <v>5727.280000000001</v>
      </c>
      <c r="M19" s="54"/>
      <c r="N19" s="54"/>
      <c r="O19" s="56">
        <f>N19+D19+F19+J19+L19+G19+H19</f>
        <v>14645.53352</v>
      </c>
      <c r="P19" s="54">
        <f>O19*30/100</f>
        <v>4393.660056000001</v>
      </c>
      <c r="Q19" s="54">
        <f>O19*30/100</f>
        <v>4393.660056000001</v>
      </c>
      <c r="R19" s="121">
        <f>O19+P19+Q19</f>
        <v>23432.853632000002</v>
      </c>
      <c r="S19" s="54">
        <f>R19*12</f>
        <v>281194.24358400004</v>
      </c>
    </row>
    <row r="20" spans="1:19" ht="39.75" customHeight="1">
      <c r="A20" s="67">
        <v>2</v>
      </c>
      <c r="B20" s="77" t="s">
        <v>78</v>
      </c>
      <c r="C20" s="55">
        <v>1</v>
      </c>
      <c r="D20" s="54">
        <v>4212</v>
      </c>
      <c r="E20" s="55">
        <v>0</v>
      </c>
      <c r="F20" s="54">
        <v>0</v>
      </c>
      <c r="G20" s="54">
        <f>D20*30%</f>
        <v>1263.6</v>
      </c>
      <c r="H20" s="54">
        <v>1134</v>
      </c>
      <c r="I20" s="55">
        <v>16.67</v>
      </c>
      <c r="J20" s="54">
        <f>D20*16.67%</f>
        <v>702.1404000000001</v>
      </c>
      <c r="K20" s="55">
        <v>1</v>
      </c>
      <c r="L20" s="54">
        <f>D20*170%</f>
        <v>7160.4</v>
      </c>
      <c r="M20" s="54"/>
      <c r="N20" s="54"/>
      <c r="O20" s="56">
        <f>N20+D20+F20+J20+L20+G20+H20</f>
        <v>14472.1404</v>
      </c>
      <c r="P20" s="54">
        <f>O20*30/100</f>
        <v>4341.64212</v>
      </c>
      <c r="Q20" s="54">
        <f>O20*30/100</f>
        <v>4341.64212</v>
      </c>
      <c r="R20" s="121">
        <f>O20+P20+Q20</f>
        <v>23155.42464</v>
      </c>
      <c r="S20" s="54">
        <f>R20*12</f>
        <v>277865.09568</v>
      </c>
    </row>
    <row r="21" spans="1:19" ht="27" customHeight="1">
      <c r="A21" s="67">
        <v>3</v>
      </c>
      <c r="B21" s="77" t="s">
        <v>56</v>
      </c>
      <c r="C21" s="55">
        <v>1</v>
      </c>
      <c r="D21" s="54">
        <v>3889</v>
      </c>
      <c r="E21" s="55">
        <v>10</v>
      </c>
      <c r="F21" s="54">
        <f>D21*0.1</f>
        <v>388.90000000000003</v>
      </c>
      <c r="G21" s="54">
        <f>D21*30%</f>
        <v>1166.7</v>
      </c>
      <c r="H21" s="54">
        <v>730</v>
      </c>
      <c r="I21" s="55">
        <v>16.67</v>
      </c>
      <c r="J21" s="54">
        <f>D21*16.67%</f>
        <v>648.2963000000001</v>
      </c>
      <c r="K21" s="55">
        <v>1.5</v>
      </c>
      <c r="L21" s="54">
        <f>D21*K21</f>
        <v>5833.5</v>
      </c>
      <c r="M21" s="54"/>
      <c r="N21" s="54"/>
      <c r="O21" s="56">
        <f>N21+D21+F21+J21+L21+G21+H21</f>
        <v>12656.3963</v>
      </c>
      <c r="P21" s="54">
        <f>O21*30%</f>
        <v>3796.91889</v>
      </c>
      <c r="Q21" s="54">
        <f>O21*30%</f>
        <v>3796.91889</v>
      </c>
      <c r="R21" s="121">
        <f>O21+P21+Q21</f>
        <v>20250.234080000002</v>
      </c>
      <c r="S21" s="54">
        <f>R21*12</f>
        <v>243002.80896000002</v>
      </c>
    </row>
    <row r="22" spans="1:19" ht="27" customHeight="1">
      <c r="A22" s="173">
        <v>4</v>
      </c>
      <c r="B22" s="227" t="s">
        <v>82</v>
      </c>
      <c r="C22" s="55">
        <v>1</v>
      </c>
      <c r="D22" s="54">
        <v>3564</v>
      </c>
      <c r="E22" s="55">
        <v>0</v>
      </c>
      <c r="F22" s="54">
        <v>0</v>
      </c>
      <c r="G22" s="54">
        <f>D22*30%</f>
        <v>1069.2</v>
      </c>
      <c r="H22" s="54">
        <v>730</v>
      </c>
      <c r="I22" s="55">
        <v>16.67</v>
      </c>
      <c r="J22" s="54">
        <f>D22*16.67%</f>
        <v>594.1188000000001</v>
      </c>
      <c r="K22" s="55">
        <v>1.5</v>
      </c>
      <c r="L22" s="54">
        <f>D22*K22</f>
        <v>5346</v>
      </c>
      <c r="M22" s="54"/>
      <c r="N22" s="54"/>
      <c r="O22" s="56">
        <f>N22+D22+F22+J22+L22+G22+H22</f>
        <v>11303.318800000001</v>
      </c>
      <c r="P22" s="54">
        <f>O22*30%</f>
        <v>3390.99564</v>
      </c>
      <c r="Q22" s="54">
        <f>O22*30%</f>
        <v>3390.99564</v>
      </c>
      <c r="R22" s="121">
        <f>O22+P22+Q22</f>
        <v>18085.310080000003</v>
      </c>
      <c r="S22" s="54">
        <f>R22*12</f>
        <v>217023.72096000004</v>
      </c>
    </row>
    <row r="23" spans="1:19" ht="27" customHeight="1">
      <c r="A23" s="229"/>
      <c r="B23" s="228"/>
      <c r="C23" s="55">
        <v>0.5</v>
      </c>
      <c r="D23" s="54">
        <v>1782</v>
      </c>
      <c r="E23" s="55">
        <v>10</v>
      </c>
      <c r="F23" s="54">
        <f>D23*0.1</f>
        <v>178.20000000000002</v>
      </c>
      <c r="G23" s="54">
        <f>D23*30%</f>
        <v>534.6</v>
      </c>
      <c r="H23" s="54">
        <v>730</v>
      </c>
      <c r="I23" s="55">
        <v>16.67</v>
      </c>
      <c r="J23" s="54">
        <f>D23*16.67%</f>
        <v>297.05940000000004</v>
      </c>
      <c r="K23" s="55">
        <v>1.5</v>
      </c>
      <c r="L23" s="54">
        <f>D23*K23</f>
        <v>2673</v>
      </c>
      <c r="M23" s="54"/>
      <c r="N23" s="54"/>
      <c r="O23" s="56">
        <f>N23+D23+F23+J23+L23+G23+H23</f>
        <v>6194.8594</v>
      </c>
      <c r="P23" s="54">
        <f>O23*30/100</f>
        <v>1858.45782</v>
      </c>
      <c r="Q23" s="54">
        <f>O23*30%</f>
        <v>1858.45782</v>
      </c>
      <c r="R23" s="121">
        <f>O23+P23+Q23</f>
        <v>9911.77504</v>
      </c>
      <c r="S23" s="54">
        <f>R23*12</f>
        <v>118941.30048</v>
      </c>
    </row>
    <row r="24" spans="1:21" ht="25.5" customHeight="1">
      <c r="A24" s="224" t="s">
        <v>39</v>
      </c>
      <c r="B24" s="224"/>
      <c r="C24" s="128">
        <f>C19+C20+C21+C23</f>
        <v>3.3</v>
      </c>
      <c r="D24" s="121">
        <f>D19+D20+D21+D23</f>
        <v>14288.6</v>
      </c>
      <c r="E24" s="128"/>
      <c r="F24" s="121">
        <f>SUM(F19:F23)</f>
        <v>1007.6600000000001</v>
      </c>
      <c r="G24" s="121">
        <f>G19+G20+G21+G23</f>
        <v>4286.58</v>
      </c>
      <c r="H24" s="121">
        <f>H19+H20+H21+H23</f>
        <v>4610</v>
      </c>
      <c r="I24" s="121"/>
      <c r="J24" s="121">
        <f>J19+J20+J21+J23</f>
        <v>2381.9096200000004</v>
      </c>
      <c r="K24" s="129"/>
      <c r="L24" s="121">
        <f>L19+L20+L21+L23</f>
        <v>21394.18</v>
      </c>
      <c r="M24" s="121">
        <f aca="true" t="shared" si="0" ref="M24:S24">M19+M20+M21+M23</f>
        <v>0</v>
      </c>
      <c r="N24" s="121">
        <f t="shared" si="0"/>
        <v>0</v>
      </c>
      <c r="O24" s="121">
        <f t="shared" si="0"/>
        <v>47968.92962</v>
      </c>
      <c r="P24" s="121">
        <f t="shared" si="0"/>
        <v>14390.678886000002</v>
      </c>
      <c r="Q24" s="121">
        <f t="shared" si="0"/>
        <v>14390.678886000002</v>
      </c>
      <c r="R24" s="121">
        <f t="shared" si="0"/>
        <v>76750.287392</v>
      </c>
      <c r="S24" s="121">
        <f t="shared" si="0"/>
        <v>921003.4487040001</v>
      </c>
      <c r="U24" s="5"/>
    </row>
    <row r="25" spans="1:19" ht="13.5">
      <c r="A25" s="184" t="s">
        <v>99</v>
      </c>
      <c r="B25" s="184"/>
      <c r="C25" s="184"/>
      <c r="D25" s="184"/>
      <c r="E25" s="184"/>
      <c r="F25" s="106"/>
      <c r="G25" s="106"/>
      <c r="H25" s="106"/>
      <c r="I25" s="106"/>
      <c r="J25" s="106"/>
      <c r="K25" s="107"/>
      <c r="L25" s="106"/>
      <c r="M25" s="106"/>
      <c r="N25" s="106"/>
      <c r="O25" s="108"/>
      <c r="P25" s="106"/>
      <c r="Q25" s="106"/>
      <c r="R25" s="106"/>
      <c r="S25" s="106"/>
    </row>
    <row r="26" spans="1:21" s="109" customFormat="1" ht="15.75" customHeight="1">
      <c r="A26" s="220" t="s">
        <v>86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0"/>
      <c r="L26" s="20"/>
      <c r="M26" s="20"/>
      <c r="N26" s="20"/>
      <c r="O26" s="130"/>
      <c r="P26" s="20"/>
      <c r="Q26" s="20"/>
      <c r="R26" s="20"/>
      <c r="S26" s="20"/>
      <c r="U26" s="119"/>
    </row>
    <row r="27" spans="1:19" s="109" customFormat="1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165" t="s">
        <v>72</v>
      </c>
      <c r="B28" s="165"/>
      <c r="C28" s="21"/>
      <c r="D28" s="21"/>
      <c r="E28" s="38"/>
      <c r="F28" s="38"/>
      <c r="G28" s="38"/>
      <c r="H28" s="38"/>
      <c r="I28" s="38"/>
      <c r="J28" s="21"/>
      <c r="K28" s="37"/>
      <c r="L28" s="58"/>
      <c r="M28" s="58"/>
      <c r="N28" s="37"/>
      <c r="O28" s="21"/>
      <c r="P28" s="192" t="s">
        <v>45</v>
      </c>
      <c r="Q28" s="192"/>
      <c r="R28" s="192"/>
      <c r="S28" s="10"/>
    </row>
    <row r="29" spans="1:19" ht="10.5" customHeight="1">
      <c r="A29" s="10"/>
      <c r="B29" s="165"/>
      <c r="C29" s="165"/>
      <c r="D29" s="165"/>
      <c r="E29" s="113"/>
      <c r="F29" s="113"/>
      <c r="G29" s="113"/>
      <c r="H29" s="113"/>
      <c r="I29" s="113"/>
      <c r="J29" s="10"/>
      <c r="K29" s="193" t="s">
        <v>24</v>
      </c>
      <c r="L29" s="193"/>
      <c r="M29" s="193"/>
      <c r="N29" s="193"/>
      <c r="O29" s="40"/>
      <c r="P29" s="202" t="s">
        <v>25</v>
      </c>
      <c r="Q29" s="202"/>
      <c r="R29" s="202"/>
      <c r="S29" s="10"/>
    </row>
    <row r="30" spans="1:19" ht="12.75">
      <c r="A30" s="10"/>
      <c r="B30" s="165"/>
      <c r="C30" s="165"/>
      <c r="D30" s="165"/>
      <c r="E30" s="48"/>
      <c r="F30" s="48"/>
      <c r="G30" s="48"/>
      <c r="H30" s="48"/>
      <c r="I30" s="48"/>
      <c r="J30" s="10"/>
      <c r="K30" s="10"/>
      <c r="L30" s="43"/>
      <c r="M30" s="43"/>
      <c r="N30" s="10"/>
      <c r="O30" s="10"/>
      <c r="P30" s="10"/>
      <c r="Q30" s="10"/>
      <c r="R30" s="10"/>
      <c r="S30" s="10"/>
    </row>
    <row r="31" spans="1:19" ht="12.75">
      <c r="A31" s="21" t="s">
        <v>26</v>
      </c>
      <c r="B31" s="21"/>
      <c r="C31" s="21"/>
      <c r="D31" s="21"/>
      <c r="E31" s="38"/>
      <c r="F31" s="38"/>
      <c r="G31" s="38"/>
      <c r="H31" s="38"/>
      <c r="I31" s="38"/>
      <c r="J31" s="21"/>
      <c r="K31" s="192"/>
      <c r="L31" s="192"/>
      <c r="M31" s="100"/>
      <c r="N31" s="38" t="s">
        <v>46</v>
      </c>
      <c r="O31" s="38"/>
      <c r="P31" s="208" t="s">
        <v>81</v>
      </c>
      <c r="Q31" s="208"/>
      <c r="R31" s="208"/>
      <c r="S31" s="10"/>
    </row>
    <row r="32" spans="1:19" ht="12.75">
      <c r="A32" s="10"/>
      <c r="B32" s="21"/>
      <c r="C32" s="21"/>
      <c r="D32" s="21"/>
      <c r="E32" s="113"/>
      <c r="F32" s="113"/>
      <c r="G32" s="113"/>
      <c r="H32" s="113"/>
      <c r="I32" s="113"/>
      <c r="J32" s="10"/>
      <c r="K32" s="202" t="s">
        <v>24</v>
      </c>
      <c r="L32" s="202"/>
      <c r="M32" s="113"/>
      <c r="N32" s="113"/>
      <c r="O32" s="113"/>
      <c r="P32" s="202" t="s">
        <v>25</v>
      </c>
      <c r="Q32" s="202"/>
      <c r="R32" s="202"/>
      <c r="S32" s="10"/>
    </row>
    <row r="33" spans="12:17" ht="12.75">
      <c r="L33" s="114"/>
      <c r="M33" s="114"/>
      <c r="N33" s="102"/>
      <c r="O33" s="102"/>
      <c r="P33" s="102"/>
      <c r="Q33" s="102"/>
    </row>
  </sheetData>
  <sheetProtection/>
  <mergeCells count="49">
    <mergeCell ref="K31:L31"/>
    <mergeCell ref="K32:L32"/>
    <mergeCell ref="P1:S1"/>
    <mergeCell ref="P2:S2"/>
    <mergeCell ref="P3:S3"/>
    <mergeCell ref="Q4:S4"/>
    <mergeCell ref="Q5:S5"/>
    <mergeCell ref="K17:L17"/>
    <mergeCell ref="P29:R29"/>
    <mergeCell ref="O5:P5"/>
    <mergeCell ref="A15:S15"/>
    <mergeCell ref="A24:B24"/>
    <mergeCell ref="P10:S10"/>
    <mergeCell ref="P11:S11"/>
    <mergeCell ref="P12:S12"/>
    <mergeCell ref="P13:S13"/>
    <mergeCell ref="K10:L10"/>
    <mergeCell ref="B22:B23"/>
    <mergeCell ref="A22:A23"/>
    <mergeCell ref="D9:J9"/>
    <mergeCell ref="D16:D18"/>
    <mergeCell ref="A25:E25"/>
    <mergeCell ref="P14:S14"/>
    <mergeCell ref="A28:B28"/>
    <mergeCell ref="C16:C18"/>
    <mergeCell ref="E17:F17"/>
    <mergeCell ref="A26:J26"/>
    <mergeCell ref="N9:O9"/>
    <mergeCell ref="K9:L9"/>
    <mergeCell ref="A6:O6"/>
    <mergeCell ref="B30:D30"/>
    <mergeCell ref="P28:R28"/>
    <mergeCell ref="B29:D29"/>
    <mergeCell ref="O16:O18"/>
    <mergeCell ref="E12:O12"/>
    <mergeCell ref="N10:O10"/>
    <mergeCell ref="P16:P18"/>
    <mergeCell ref="K29:N29"/>
    <mergeCell ref="Q6:S6"/>
    <mergeCell ref="P32:R32"/>
    <mergeCell ref="A16:A18"/>
    <mergeCell ref="R16:R18"/>
    <mergeCell ref="S16:S18"/>
    <mergeCell ref="M17:N17"/>
    <mergeCell ref="Q16:Q18"/>
    <mergeCell ref="B16:B18"/>
    <mergeCell ref="E16:N16"/>
    <mergeCell ref="I17:J17"/>
    <mergeCell ref="P31:R31"/>
  </mergeCells>
  <printOptions horizontalCentered="1"/>
  <pageMargins left="0.2362204724409449" right="0.2362204724409449" top="0.5905511811023623" bottom="0.2362204724409449" header="0.5118110236220472" footer="0.2755905511811024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33"/>
  <sheetViews>
    <sheetView zoomScaleSheetLayoutView="100" zoomScalePageLayoutView="0" workbookViewId="0" topLeftCell="A1">
      <selection activeCell="A1" sqref="A1:R32"/>
    </sheetView>
  </sheetViews>
  <sheetFormatPr defaultColWidth="9.00390625" defaultRowHeight="12.75"/>
  <cols>
    <col min="1" max="1" width="3.75390625" style="9" customWidth="1"/>
    <col min="2" max="2" width="16.25390625" style="9" customWidth="1"/>
    <col min="3" max="3" width="5.00390625" style="9" customWidth="1"/>
    <col min="4" max="4" width="9.125" style="9" customWidth="1"/>
    <col min="5" max="5" width="4.75390625" style="9" customWidth="1"/>
    <col min="6" max="6" width="9.875" style="9" customWidth="1"/>
    <col min="7" max="7" width="5.625" style="9" customWidth="1"/>
    <col min="8" max="8" width="9.125" style="9" customWidth="1"/>
    <col min="9" max="9" width="5.625" style="9" customWidth="1"/>
    <col min="10" max="10" width="10.25390625" style="9" customWidth="1"/>
    <col min="11" max="11" width="9.00390625" style="9" customWidth="1"/>
    <col min="12" max="12" width="9.75390625" style="9" bestFit="1" customWidth="1"/>
    <col min="13" max="13" width="9.625" style="9" customWidth="1"/>
    <col min="14" max="14" width="9.125" style="9" customWidth="1"/>
    <col min="15" max="15" width="10.875" style="9" customWidth="1"/>
    <col min="16" max="16" width="18.25390625" style="9" customWidth="1"/>
    <col min="17" max="17" width="9.125" style="9" customWidth="1"/>
    <col min="18" max="18" width="0.2421875" style="9" customWidth="1"/>
    <col min="19" max="16384" width="9.125" style="9" customWidth="1"/>
  </cols>
  <sheetData>
    <row r="1" spans="1:18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3"/>
      <c r="M1" s="10"/>
      <c r="N1" s="10"/>
      <c r="O1" s="245" t="s">
        <v>27</v>
      </c>
      <c r="P1" s="245"/>
      <c r="Q1" s="245"/>
      <c r="R1" s="24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3"/>
      <c r="M2" s="10"/>
      <c r="N2" s="10"/>
      <c r="O2" s="164" t="s">
        <v>28</v>
      </c>
      <c r="P2" s="164"/>
      <c r="Q2" s="164"/>
      <c r="R2" s="164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43"/>
      <c r="M3" s="10"/>
      <c r="N3" s="10"/>
      <c r="O3" s="164" t="s">
        <v>29</v>
      </c>
      <c r="P3" s="164"/>
      <c r="Q3" s="164"/>
      <c r="R3" s="164"/>
    </row>
    <row r="4" spans="1:18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3"/>
      <c r="M4" s="10"/>
      <c r="N4" s="10"/>
      <c r="O4" s="10"/>
      <c r="P4" s="230" t="s">
        <v>30</v>
      </c>
      <c r="Q4" s="230"/>
      <c r="R4" s="230"/>
    </row>
    <row r="5" spans="1:1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43"/>
      <c r="M5" s="10"/>
      <c r="N5" s="164" t="s">
        <v>32</v>
      </c>
      <c r="O5" s="235"/>
      <c r="P5" s="231" t="s">
        <v>31</v>
      </c>
      <c r="Q5" s="232"/>
      <c r="R5" s="233"/>
    </row>
    <row r="6" spans="1:18" ht="13.5" thickBot="1">
      <c r="A6" s="209" t="s">
        <v>52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" t="s">
        <v>33</v>
      </c>
      <c r="P6" s="214"/>
      <c r="Q6" s="215"/>
      <c r="R6" s="216"/>
    </row>
    <row r="7" spans="1:18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  <c r="M7" s="10"/>
      <c r="N7" s="10"/>
      <c r="O7" s="10"/>
      <c r="P7" s="21"/>
      <c r="Q7" s="21"/>
      <c r="R7" s="21"/>
    </row>
    <row r="8" spans="1:18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44"/>
      <c r="M8" s="12"/>
      <c r="N8" s="12"/>
      <c r="O8" s="12"/>
      <c r="P8" s="12"/>
      <c r="Q8" s="12"/>
      <c r="R8" s="12"/>
    </row>
    <row r="9" spans="1:18" ht="15.75" customHeight="1" thickBot="1">
      <c r="A9" s="10"/>
      <c r="B9" s="12"/>
      <c r="C9" s="12"/>
      <c r="D9" s="211" t="s">
        <v>17</v>
      </c>
      <c r="E9" s="211"/>
      <c r="F9" s="211"/>
      <c r="G9" s="211"/>
      <c r="H9" s="223"/>
      <c r="I9" s="17"/>
      <c r="J9" s="45"/>
      <c r="K9" s="240" t="s">
        <v>15</v>
      </c>
      <c r="L9" s="240"/>
      <c r="M9" s="251" t="s">
        <v>16</v>
      </c>
      <c r="N9" s="251"/>
      <c r="O9" s="16"/>
      <c r="P9" s="16"/>
      <c r="Q9" s="16"/>
      <c r="R9" s="16"/>
    </row>
    <row r="10" spans="1:18" ht="13.5" customHeight="1" thickBot="1">
      <c r="A10" s="21"/>
      <c r="B10" s="16"/>
      <c r="C10" s="16"/>
      <c r="D10" s="16"/>
      <c r="E10" s="46"/>
      <c r="F10" s="46"/>
      <c r="G10" s="46"/>
      <c r="H10" s="47"/>
      <c r="I10" s="46"/>
      <c r="J10" s="47"/>
      <c r="K10" s="241">
        <v>3</v>
      </c>
      <c r="L10" s="242"/>
      <c r="M10" s="243">
        <v>42380</v>
      </c>
      <c r="N10" s="244"/>
      <c r="O10" s="163" t="s">
        <v>18</v>
      </c>
      <c r="P10" s="163"/>
      <c r="Q10" s="163"/>
      <c r="R10" s="163"/>
    </row>
    <row r="11" spans="1:18" ht="12.75">
      <c r="A11" s="21"/>
      <c r="B11" s="46"/>
      <c r="C11" s="46"/>
      <c r="D11" s="46"/>
      <c r="E11" s="46"/>
      <c r="F11" s="46"/>
      <c r="G11" s="46"/>
      <c r="H11" s="46"/>
      <c r="I11" s="46"/>
      <c r="J11" s="46"/>
      <c r="K11" s="48"/>
      <c r="L11" s="49"/>
      <c r="M11" s="10"/>
      <c r="N11" s="21"/>
      <c r="O11" s="164" t="s">
        <v>23</v>
      </c>
      <c r="P11" s="164"/>
      <c r="Q11" s="164"/>
      <c r="R11" s="164"/>
    </row>
    <row r="12" spans="1:18" ht="12.75">
      <c r="A12" s="21"/>
      <c r="B12" s="21"/>
      <c r="C12" s="21"/>
      <c r="D12" s="12"/>
      <c r="E12" s="211" t="s">
        <v>90</v>
      </c>
      <c r="F12" s="211"/>
      <c r="G12" s="211"/>
      <c r="H12" s="211"/>
      <c r="I12" s="211"/>
      <c r="J12" s="211"/>
      <c r="K12" s="211"/>
      <c r="L12" s="211"/>
      <c r="M12" s="211"/>
      <c r="N12" s="211"/>
      <c r="O12" s="164" t="s">
        <v>91</v>
      </c>
      <c r="P12" s="164"/>
      <c r="Q12" s="164"/>
      <c r="R12" s="164"/>
    </row>
    <row r="13" spans="1:18" ht="12.75">
      <c r="A13" s="21"/>
      <c r="B13" s="21"/>
      <c r="C13" s="21"/>
      <c r="D13" s="12"/>
      <c r="E13" s="12"/>
      <c r="F13" s="12"/>
      <c r="G13" s="12"/>
      <c r="H13" s="12"/>
      <c r="I13" s="12"/>
      <c r="J13" s="12"/>
      <c r="K13" s="12"/>
      <c r="L13" s="50"/>
      <c r="M13" s="12"/>
      <c r="N13" s="21"/>
      <c r="O13" s="164" t="s">
        <v>92</v>
      </c>
      <c r="P13" s="164"/>
      <c r="Q13" s="164"/>
      <c r="R13" s="164"/>
    </row>
    <row r="14" spans="1:18" ht="12.75">
      <c r="A14" s="10"/>
      <c r="B14" s="21"/>
      <c r="C14" s="21"/>
      <c r="D14" s="21"/>
      <c r="E14" s="21"/>
      <c r="F14" s="21"/>
      <c r="G14" s="12"/>
      <c r="H14" s="12"/>
      <c r="I14" s="12"/>
      <c r="J14" s="12"/>
      <c r="K14" s="12"/>
      <c r="L14" s="50"/>
      <c r="M14" s="12"/>
      <c r="N14" s="21"/>
      <c r="O14" s="164" t="s">
        <v>48</v>
      </c>
      <c r="P14" s="164"/>
      <c r="Q14" s="164"/>
      <c r="R14" s="164"/>
    </row>
    <row r="15" spans="1:18" ht="12.75">
      <c r="A15" s="211" t="s">
        <v>21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0"/>
    </row>
    <row r="16" spans="1:18" ht="13.5" thickBot="1">
      <c r="A16" s="10"/>
      <c r="B16" s="21"/>
      <c r="C16" s="21"/>
      <c r="D16" s="21"/>
      <c r="E16" s="21"/>
      <c r="F16" s="21"/>
      <c r="G16" s="21"/>
      <c r="H16" s="12"/>
      <c r="I16" s="21"/>
      <c r="J16" s="12"/>
      <c r="K16" s="12"/>
      <c r="L16" s="50"/>
      <c r="M16" s="12"/>
      <c r="N16" s="12"/>
      <c r="O16" s="10"/>
      <c r="P16" s="10"/>
      <c r="Q16" s="10"/>
      <c r="R16" s="10"/>
    </row>
    <row r="17" spans="1:18" ht="12.75">
      <c r="A17" s="186" t="s">
        <v>13</v>
      </c>
      <c r="B17" s="173" t="s">
        <v>0</v>
      </c>
      <c r="C17" s="186" t="s">
        <v>1</v>
      </c>
      <c r="D17" s="236" t="s">
        <v>5</v>
      </c>
      <c r="E17" s="248" t="s">
        <v>36</v>
      </c>
      <c r="F17" s="249"/>
      <c r="G17" s="249"/>
      <c r="H17" s="249"/>
      <c r="I17" s="249"/>
      <c r="J17" s="249"/>
      <c r="K17" s="250"/>
      <c r="L17" s="206" t="s">
        <v>2</v>
      </c>
      <c r="M17" s="205" t="s">
        <v>80</v>
      </c>
      <c r="N17" s="239" t="s">
        <v>9</v>
      </c>
      <c r="O17" s="255" t="s">
        <v>3</v>
      </c>
      <c r="P17" s="201" t="s">
        <v>11</v>
      </c>
      <c r="Q17" s="10"/>
      <c r="R17" s="10"/>
    </row>
    <row r="18" spans="1:18" ht="47.25" customHeight="1">
      <c r="A18" s="187"/>
      <c r="B18" s="174"/>
      <c r="C18" s="187"/>
      <c r="D18" s="237"/>
      <c r="E18" s="239" t="s">
        <v>6</v>
      </c>
      <c r="F18" s="201"/>
      <c r="G18" s="239" t="s">
        <v>14</v>
      </c>
      <c r="H18" s="201"/>
      <c r="I18" s="239" t="s">
        <v>75</v>
      </c>
      <c r="J18" s="201"/>
      <c r="K18" s="219" t="s">
        <v>55</v>
      </c>
      <c r="L18" s="206"/>
      <c r="M18" s="205"/>
      <c r="N18" s="239"/>
      <c r="O18" s="256"/>
      <c r="P18" s="201"/>
      <c r="Q18" s="10"/>
      <c r="R18" s="10"/>
    </row>
    <row r="19" spans="1:18" ht="25.5" customHeight="1" thickBot="1">
      <c r="A19" s="253"/>
      <c r="B19" s="254"/>
      <c r="C19" s="253"/>
      <c r="D19" s="238"/>
      <c r="E19" s="61" t="s">
        <v>7</v>
      </c>
      <c r="F19" s="62" t="s">
        <v>8</v>
      </c>
      <c r="G19" s="63" t="s">
        <v>7</v>
      </c>
      <c r="H19" s="64" t="s">
        <v>8</v>
      </c>
      <c r="I19" s="63"/>
      <c r="J19" s="64" t="s">
        <v>8</v>
      </c>
      <c r="K19" s="236"/>
      <c r="L19" s="173"/>
      <c r="M19" s="175"/>
      <c r="N19" s="194"/>
      <c r="O19" s="257"/>
      <c r="P19" s="198"/>
      <c r="Q19" s="10"/>
      <c r="R19" s="10"/>
    </row>
    <row r="20" spans="1:18" ht="28.5" customHeight="1" thickBot="1">
      <c r="A20" s="173">
        <v>1</v>
      </c>
      <c r="B20" s="227" t="s">
        <v>77</v>
      </c>
      <c r="C20" s="53">
        <v>1</v>
      </c>
      <c r="D20" s="54">
        <v>4439</v>
      </c>
      <c r="E20" s="55">
        <v>0</v>
      </c>
      <c r="F20" s="54">
        <v>0</v>
      </c>
      <c r="G20" s="55">
        <v>100</v>
      </c>
      <c r="H20" s="54">
        <f>D20*100%</f>
        <v>4439</v>
      </c>
      <c r="I20" s="55">
        <v>100</v>
      </c>
      <c r="J20" s="54">
        <f>H20*100%</f>
        <v>4439</v>
      </c>
      <c r="K20" s="54">
        <f>D20*25%</f>
        <v>1109.75</v>
      </c>
      <c r="L20" s="54">
        <f>K20+J20+H20+D20</f>
        <v>14426.75</v>
      </c>
      <c r="M20" s="54">
        <f>L20*30%</f>
        <v>4328.025</v>
      </c>
      <c r="N20" s="65">
        <f>L20*30%</f>
        <v>4328.025</v>
      </c>
      <c r="O20" s="31">
        <f>N20+M20+L20</f>
        <v>23082.8</v>
      </c>
      <c r="P20" s="32">
        <f>O20*12</f>
        <v>276993.6</v>
      </c>
      <c r="Q20" s="10"/>
      <c r="R20" s="10"/>
    </row>
    <row r="21" spans="1:18" ht="28.5" customHeight="1" thickBot="1">
      <c r="A21" s="229"/>
      <c r="B21" s="228"/>
      <c r="C21" s="53">
        <v>0.4</v>
      </c>
      <c r="D21" s="54">
        <f>D20*C21</f>
        <v>1775.6000000000001</v>
      </c>
      <c r="E21" s="55">
        <v>0</v>
      </c>
      <c r="F21" s="54">
        <v>0</v>
      </c>
      <c r="G21" s="55">
        <v>100</v>
      </c>
      <c r="H21" s="54">
        <f>D21*100%</f>
        <v>1775.6000000000001</v>
      </c>
      <c r="I21" s="55">
        <v>100</v>
      </c>
      <c r="J21" s="54">
        <f>D21*100%</f>
        <v>1775.6000000000001</v>
      </c>
      <c r="K21" s="54">
        <f>D21*25%</f>
        <v>443.90000000000003</v>
      </c>
      <c r="L21" s="54">
        <f>K21+J21+H21+D21</f>
        <v>5770.700000000001</v>
      </c>
      <c r="M21" s="54">
        <f>L21*30%</f>
        <v>1731.2100000000003</v>
      </c>
      <c r="N21" s="65">
        <f>L21*30%</f>
        <v>1731.2100000000003</v>
      </c>
      <c r="O21" s="35">
        <f>N21+M21+L21</f>
        <v>9233.12</v>
      </c>
      <c r="P21" s="133">
        <f>O21*12</f>
        <v>110797.44</v>
      </c>
      <c r="Q21" s="10"/>
      <c r="R21" s="10"/>
    </row>
    <row r="22" spans="1:19" ht="30" customHeight="1">
      <c r="A22" s="26">
        <v>2</v>
      </c>
      <c r="B22" s="52" t="s">
        <v>57</v>
      </c>
      <c r="C22" s="53">
        <v>0.3</v>
      </c>
      <c r="D22" s="54">
        <f>C22*2735</f>
        <v>820.5</v>
      </c>
      <c r="E22" s="55">
        <v>10</v>
      </c>
      <c r="F22" s="54">
        <f>D22*10%</f>
        <v>82.05000000000001</v>
      </c>
      <c r="G22" s="55">
        <v>100</v>
      </c>
      <c r="H22" s="54">
        <f>D22*1</f>
        <v>820.5</v>
      </c>
      <c r="I22" s="55">
        <v>100</v>
      </c>
      <c r="J22" s="54">
        <f>D22*1</f>
        <v>820.5</v>
      </c>
      <c r="K22" s="54">
        <f>D22*25%</f>
        <v>205.125</v>
      </c>
      <c r="L22" s="54">
        <f>K22+J22+H22+F22+D22</f>
        <v>2748.675</v>
      </c>
      <c r="M22" s="54">
        <f>L22*30%</f>
        <v>824.6025000000001</v>
      </c>
      <c r="N22" s="65">
        <f>L22*30%</f>
        <v>824.6025000000001</v>
      </c>
      <c r="O22" s="132">
        <f>L22+M22+N22</f>
        <v>4397.88</v>
      </c>
      <c r="P22" s="134">
        <f>O22*12</f>
        <v>52774.56</v>
      </c>
      <c r="Q22" s="48"/>
      <c r="R22" s="48"/>
      <c r="S22" s="131"/>
    </row>
    <row r="23" spans="1:19" ht="25.5" customHeight="1" hidden="1" thickBot="1">
      <c r="A23" s="25"/>
      <c r="B23" s="76"/>
      <c r="C23" s="78"/>
      <c r="D23" s="32"/>
      <c r="E23" s="85"/>
      <c r="F23" s="86"/>
      <c r="G23" s="85"/>
      <c r="H23" s="87"/>
      <c r="I23" s="85"/>
      <c r="J23" s="87"/>
      <c r="K23" s="54">
        <f>D23*25%</f>
        <v>0</v>
      </c>
      <c r="L23" s="54">
        <f>K23+J23+H23+F23+D23</f>
        <v>0</v>
      </c>
      <c r="M23" s="54">
        <f>L23*30%</f>
        <v>0</v>
      </c>
      <c r="N23" s="65">
        <f>L23*30%</f>
        <v>0</v>
      </c>
      <c r="O23" s="31">
        <f>L23+M23+N23</f>
        <v>0</v>
      </c>
      <c r="P23" s="135">
        <f>O23*12</f>
        <v>0</v>
      </c>
      <c r="Q23" s="48"/>
      <c r="R23" s="48"/>
      <c r="S23" s="131"/>
    </row>
    <row r="24" spans="1:19" ht="39" customHeight="1" thickBot="1">
      <c r="A24" s="67">
        <v>3</v>
      </c>
      <c r="B24" s="77" t="s">
        <v>84</v>
      </c>
      <c r="C24" s="55">
        <v>0.5</v>
      </c>
      <c r="D24" s="54">
        <f>3151*C24</f>
        <v>1575.5</v>
      </c>
      <c r="E24" s="127" t="s">
        <v>67</v>
      </c>
      <c r="F24" s="54">
        <v>0</v>
      </c>
      <c r="G24" s="54">
        <v>100</v>
      </c>
      <c r="H24" s="54">
        <f>D24</f>
        <v>1575.5</v>
      </c>
      <c r="I24" s="55">
        <v>100</v>
      </c>
      <c r="J24" s="54">
        <f>D24</f>
        <v>1575.5</v>
      </c>
      <c r="K24" s="54">
        <f>D24*25%</f>
        <v>393.875</v>
      </c>
      <c r="L24" s="54">
        <f>K24+J24+H24+F24+D24</f>
        <v>5120.375</v>
      </c>
      <c r="M24" s="54">
        <f>L24*30%</f>
        <v>1536.1125</v>
      </c>
      <c r="N24" s="65">
        <f>L24*30%</f>
        <v>1536.1125</v>
      </c>
      <c r="O24" s="136">
        <f>N24+D24+F24+J24+L24+G24+H24</f>
        <v>11482.9875</v>
      </c>
      <c r="P24" s="137">
        <f>O24*12</f>
        <v>137795.84999999998</v>
      </c>
      <c r="Q24" s="79"/>
      <c r="R24" s="106">
        <f>O24+P24+Q24</f>
        <v>149278.83749999997</v>
      </c>
      <c r="S24" s="131"/>
    </row>
    <row r="25" spans="1:18" ht="23.25" customHeight="1" thickBot="1">
      <c r="A25" s="246" t="s">
        <v>38</v>
      </c>
      <c r="B25" s="247"/>
      <c r="C25" s="36">
        <f>SUM(C21:C24)</f>
        <v>1.2</v>
      </c>
      <c r="D25" s="36">
        <f>SUM(D21:D24)</f>
        <v>4171.6</v>
      </c>
      <c r="E25" s="36"/>
      <c r="F25" s="36">
        <f>SUM(F21:F24)</f>
        <v>82.05000000000001</v>
      </c>
      <c r="G25" s="36"/>
      <c r="H25" s="36">
        <f>SUM(H21:H24)</f>
        <v>4171.6</v>
      </c>
      <c r="I25" s="36"/>
      <c r="J25" s="36">
        <f aca="true" t="shared" si="0" ref="J25:P25">SUM(J21:J24)</f>
        <v>4171.6</v>
      </c>
      <c r="K25" s="36">
        <f t="shared" si="0"/>
        <v>1042.9</v>
      </c>
      <c r="L25" s="36">
        <f t="shared" si="0"/>
        <v>13639.75</v>
      </c>
      <c r="M25" s="36">
        <f t="shared" si="0"/>
        <v>4091.925</v>
      </c>
      <c r="N25" s="36">
        <f t="shared" si="0"/>
        <v>4091.925</v>
      </c>
      <c r="O25" s="36">
        <f t="shared" si="0"/>
        <v>25113.9875</v>
      </c>
      <c r="P25" s="36">
        <f t="shared" si="0"/>
        <v>301367.85</v>
      </c>
      <c r="Q25" s="48"/>
      <c r="R25" s="10"/>
    </row>
    <row r="26" spans="1:18" ht="18" customHeight="1">
      <c r="A26" s="258" t="s">
        <v>93</v>
      </c>
      <c r="B26" s="258"/>
      <c r="C26" s="258"/>
      <c r="D26" s="258"/>
      <c r="E26" s="258"/>
      <c r="F26" s="106"/>
      <c r="G26" s="107"/>
      <c r="H26" s="106"/>
      <c r="I26" s="107"/>
      <c r="J26" s="106"/>
      <c r="K26" s="106"/>
      <c r="L26" s="106"/>
      <c r="M26" s="106"/>
      <c r="N26" s="106"/>
      <c r="O26" s="106"/>
      <c r="P26" s="106"/>
      <c r="Q26" s="10"/>
      <c r="R26" s="10"/>
    </row>
    <row r="27" spans="1:18" ht="12.75">
      <c r="A27" s="112" t="s">
        <v>94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20"/>
      <c r="M27" s="20"/>
      <c r="N27" s="10"/>
      <c r="O27" s="57"/>
      <c r="P27" s="10"/>
      <c r="Q27" s="88"/>
      <c r="R27" s="10"/>
    </row>
    <row r="28" spans="1:18" ht="14.25" customHeight="1">
      <c r="A28" s="38"/>
      <c r="B28" s="38"/>
      <c r="C28" s="38"/>
      <c r="D28" s="38"/>
      <c r="E28" s="208"/>
      <c r="F28" s="208"/>
      <c r="G28" s="208"/>
      <c r="H28" s="38"/>
      <c r="I28" s="38"/>
      <c r="J28" s="38"/>
      <c r="K28" s="37"/>
      <c r="L28" s="58"/>
      <c r="M28" s="38"/>
      <c r="N28" s="38"/>
      <c r="O28" s="192" t="s">
        <v>74</v>
      </c>
      <c r="P28" s="192"/>
      <c r="Q28" s="88"/>
      <c r="R28" s="10"/>
    </row>
    <row r="29" spans="1:18" ht="12.75">
      <c r="A29" s="48" t="s">
        <v>72</v>
      </c>
      <c r="B29" s="38"/>
      <c r="C29" s="38"/>
      <c r="D29" s="38"/>
      <c r="E29" s="208"/>
      <c r="F29" s="208"/>
      <c r="G29" s="208"/>
      <c r="H29" s="48"/>
      <c r="I29" s="48"/>
      <c r="J29" s="48"/>
      <c r="K29" s="259" t="s">
        <v>24</v>
      </c>
      <c r="L29" s="259"/>
      <c r="M29" s="38"/>
      <c r="N29" s="38"/>
      <c r="O29" s="259" t="s">
        <v>25</v>
      </c>
      <c r="P29" s="259"/>
      <c r="Q29" s="48"/>
      <c r="R29" s="10"/>
    </row>
    <row r="30" spans="1:18" ht="12.75">
      <c r="A30" s="48"/>
      <c r="B30" s="208"/>
      <c r="C30" s="208"/>
      <c r="D30" s="208"/>
      <c r="E30" s="48"/>
      <c r="F30" s="48"/>
      <c r="G30" s="48"/>
      <c r="H30" s="48"/>
      <c r="I30" s="48"/>
      <c r="J30" s="48"/>
      <c r="K30" s="259"/>
      <c r="L30" s="259"/>
      <c r="M30" s="48"/>
      <c r="N30" s="48"/>
      <c r="O30" s="48"/>
      <c r="P30" s="48"/>
      <c r="Q30" s="21"/>
      <c r="R30" s="10"/>
    </row>
    <row r="31" spans="1:18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252"/>
      <c r="L31" s="252"/>
      <c r="M31" s="38"/>
      <c r="N31" s="38"/>
      <c r="O31" s="192" t="s">
        <v>81</v>
      </c>
      <c r="P31" s="192"/>
      <c r="Q31" s="10"/>
      <c r="R31" s="10"/>
    </row>
    <row r="32" spans="1:18" ht="12.75">
      <c r="A32" s="48" t="s">
        <v>20</v>
      </c>
      <c r="B32" s="38"/>
      <c r="C32" s="38"/>
      <c r="D32" s="38"/>
      <c r="E32" s="208"/>
      <c r="F32" s="208"/>
      <c r="G32" s="208"/>
      <c r="H32" s="48"/>
      <c r="I32" s="48"/>
      <c r="J32" s="48"/>
      <c r="K32" s="259" t="s">
        <v>24</v>
      </c>
      <c r="L32" s="259"/>
      <c r="M32" s="38"/>
      <c r="N32" s="38"/>
      <c r="O32" s="259" t="s">
        <v>25</v>
      </c>
      <c r="P32" s="259"/>
      <c r="Q32" s="10"/>
      <c r="R32" s="10"/>
    </row>
    <row r="33" spans="2:4" ht="12.75">
      <c r="B33" s="7"/>
      <c r="C33" s="7"/>
      <c r="D33" s="7"/>
    </row>
  </sheetData>
  <sheetProtection/>
  <mergeCells count="50">
    <mergeCell ref="E32:G32"/>
    <mergeCell ref="E28:G28"/>
    <mergeCell ref="A26:E26"/>
    <mergeCell ref="O28:P28"/>
    <mergeCell ref="O29:P29"/>
    <mergeCell ref="O31:P31"/>
    <mergeCell ref="O32:P32"/>
    <mergeCell ref="K29:L29"/>
    <mergeCell ref="K30:L30"/>
    <mergeCell ref="K32:L32"/>
    <mergeCell ref="K31:L31"/>
    <mergeCell ref="B30:D30"/>
    <mergeCell ref="O13:R13"/>
    <mergeCell ref="O14:R14"/>
    <mergeCell ref="A15:Q15"/>
    <mergeCell ref="A17:A19"/>
    <mergeCell ref="B17:B19"/>
    <mergeCell ref="C17:C19"/>
    <mergeCell ref="L17:L19"/>
    <mergeCell ref="O17:O19"/>
    <mergeCell ref="P17:P19"/>
    <mergeCell ref="O11:R11"/>
    <mergeCell ref="E12:N12"/>
    <mergeCell ref="O12:R12"/>
    <mergeCell ref="M9:N9"/>
    <mergeCell ref="D9:H9"/>
    <mergeCell ref="A25:B25"/>
    <mergeCell ref="E18:F18"/>
    <mergeCell ref="M17:M19"/>
    <mergeCell ref="N17:N19"/>
    <mergeCell ref="E17:K17"/>
    <mergeCell ref="E29:G29"/>
    <mergeCell ref="A20:A21"/>
    <mergeCell ref="B20:B21"/>
    <mergeCell ref="O1:R1"/>
    <mergeCell ref="O2:R2"/>
    <mergeCell ref="O3:R3"/>
    <mergeCell ref="P4:R4"/>
    <mergeCell ref="N5:O5"/>
    <mergeCell ref="P5:R5"/>
    <mergeCell ref="A6:N6"/>
    <mergeCell ref="P6:R6"/>
    <mergeCell ref="O10:R10"/>
    <mergeCell ref="D17:D19"/>
    <mergeCell ref="K18:K19"/>
    <mergeCell ref="G18:H18"/>
    <mergeCell ref="K9:L9"/>
    <mergeCell ref="K10:L10"/>
    <mergeCell ref="M10:N10"/>
    <mergeCell ref="I18:J18"/>
  </mergeCells>
  <printOptions horizontalCentered="1"/>
  <pageMargins left="0.25" right="0.25" top="0.71" bottom="0.25" header="0.5118110236220472" footer="0.2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8"/>
  <sheetViews>
    <sheetView view="pageBreakPreview" zoomScaleSheetLayoutView="100" zoomScalePageLayoutView="0" workbookViewId="0" topLeftCell="A1">
      <selection activeCell="A1" sqref="A1:L27"/>
    </sheetView>
  </sheetViews>
  <sheetFormatPr defaultColWidth="9.00390625" defaultRowHeight="12.75"/>
  <cols>
    <col min="1" max="1" width="16.25390625" style="0" customWidth="1"/>
    <col min="2" max="2" width="4.375" style="0" customWidth="1"/>
    <col min="3" max="3" width="8.375" style="0" customWidth="1"/>
    <col min="4" max="4" width="15.125" style="0" customWidth="1"/>
    <col min="5" max="5" width="15.75390625" style="0" customWidth="1"/>
    <col min="6" max="6" width="16.00390625" style="0" customWidth="1"/>
    <col min="7" max="7" width="13.375" style="0" customWidth="1"/>
    <col min="8" max="8" width="13.25390625" style="0" customWidth="1"/>
    <col min="9" max="9" width="15.375" style="0" customWidth="1"/>
    <col min="10" max="10" width="17.125" style="0" customWidth="1"/>
    <col min="11" max="11" width="19.25390625" style="0" customWidth="1"/>
    <col min="12" max="12" width="9.125" style="0" hidden="1" customWidth="1"/>
    <col min="13" max="13" width="12.125" style="0" customWidth="1"/>
  </cols>
  <sheetData>
    <row r="1" spans="1:12" ht="12.75">
      <c r="A1" s="10"/>
      <c r="B1" s="10"/>
      <c r="C1" s="10"/>
      <c r="D1" s="10"/>
      <c r="E1" s="10"/>
      <c r="F1" s="10"/>
      <c r="G1" s="10"/>
      <c r="H1" s="10"/>
      <c r="I1" s="166" t="s">
        <v>27</v>
      </c>
      <c r="J1" s="166"/>
      <c r="K1" s="166"/>
      <c r="L1" s="166"/>
    </row>
    <row r="2" spans="1:12" ht="12.75">
      <c r="A2" s="10"/>
      <c r="B2" s="10"/>
      <c r="C2" s="10"/>
      <c r="D2" s="10"/>
      <c r="E2" s="10"/>
      <c r="F2" s="10"/>
      <c r="G2" s="10"/>
      <c r="H2" s="167" t="s">
        <v>28</v>
      </c>
      <c r="I2" s="167"/>
      <c r="J2" s="167"/>
      <c r="K2" s="167"/>
      <c r="L2" s="10"/>
    </row>
    <row r="3" spans="1:12" ht="12.75">
      <c r="A3" s="10"/>
      <c r="B3" s="10"/>
      <c r="C3" s="10"/>
      <c r="D3" s="10"/>
      <c r="E3" s="10"/>
      <c r="F3" s="10"/>
      <c r="G3" s="10"/>
      <c r="H3" s="167" t="s">
        <v>29</v>
      </c>
      <c r="I3" s="167"/>
      <c r="J3" s="167"/>
      <c r="K3" s="167"/>
      <c r="L3" s="10"/>
    </row>
    <row r="4" spans="1:13" ht="13.5" thickBot="1">
      <c r="A4" s="10"/>
      <c r="B4" s="10"/>
      <c r="C4" s="10"/>
      <c r="D4" s="10"/>
      <c r="E4" s="10"/>
      <c r="F4" s="10"/>
      <c r="G4" s="10"/>
      <c r="H4" s="10"/>
      <c r="I4" s="11"/>
      <c r="J4" s="168" t="s">
        <v>30</v>
      </c>
      <c r="K4" s="169"/>
      <c r="L4" s="10"/>
      <c r="M4" s="2"/>
    </row>
    <row r="5" spans="1:12" ht="12.75">
      <c r="A5" s="12"/>
      <c r="B5" s="12"/>
      <c r="C5" s="12"/>
      <c r="D5" s="12"/>
      <c r="E5" s="12"/>
      <c r="F5" s="12"/>
      <c r="G5" s="12"/>
      <c r="H5" s="165" t="s">
        <v>32</v>
      </c>
      <c r="I5" s="170"/>
      <c r="J5" s="171" t="s">
        <v>31</v>
      </c>
      <c r="K5" s="172"/>
      <c r="L5" s="10"/>
    </row>
    <row r="6" spans="1:12" ht="13.5" thickBot="1">
      <c r="A6" s="209" t="s">
        <v>52</v>
      </c>
      <c r="B6" s="209"/>
      <c r="C6" s="209"/>
      <c r="D6" s="209"/>
      <c r="E6" s="209"/>
      <c r="F6" s="209"/>
      <c r="G6" s="209"/>
      <c r="H6" s="209"/>
      <c r="I6" s="15" t="s">
        <v>33</v>
      </c>
      <c r="J6" s="160"/>
      <c r="K6" s="161"/>
      <c r="L6" s="10"/>
    </row>
    <row r="7" spans="1:12" ht="12.75">
      <c r="A7" s="12"/>
      <c r="B7" s="12"/>
      <c r="C7" s="12"/>
      <c r="D7" s="12"/>
      <c r="E7" s="12"/>
      <c r="F7" s="12"/>
      <c r="G7" s="12"/>
      <c r="H7" s="12"/>
      <c r="I7" s="12"/>
      <c r="J7" s="16"/>
      <c r="K7" s="16"/>
      <c r="L7" s="10"/>
    </row>
    <row r="8" spans="1:12" ht="12.75">
      <c r="A8" s="16"/>
      <c r="B8" s="16"/>
      <c r="C8" s="16"/>
      <c r="D8" s="16"/>
      <c r="E8" s="14"/>
      <c r="F8" s="14"/>
      <c r="G8" s="17"/>
      <c r="H8" s="16"/>
      <c r="I8" s="16"/>
      <c r="J8" s="16"/>
      <c r="K8" s="16"/>
      <c r="L8" s="10"/>
    </row>
    <row r="9" spans="1:12" ht="13.5" customHeight="1">
      <c r="A9" s="16"/>
      <c r="B9" s="16"/>
      <c r="C9" s="16"/>
      <c r="D9" s="16"/>
      <c r="E9" s="117" t="s">
        <v>15</v>
      </c>
      <c r="F9" s="117" t="s">
        <v>16</v>
      </c>
      <c r="G9" s="18"/>
      <c r="H9" s="16"/>
      <c r="I9" s="16"/>
      <c r="J9" s="16"/>
      <c r="K9" s="16"/>
      <c r="L9" s="10"/>
    </row>
    <row r="10" spans="1:12" ht="15.75">
      <c r="A10" s="177" t="s">
        <v>17</v>
      </c>
      <c r="B10" s="177"/>
      <c r="C10" s="177"/>
      <c r="D10" s="177"/>
      <c r="E10" s="41">
        <v>1</v>
      </c>
      <c r="F10" s="42">
        <v>42380</v>
      </c>
      <c r="G10" s="17"/>
      <c r="H10" s="116"/>
      <c r="I10" s="163" t="s">
        <v>18</v>
      </c>
      <c r="J10" s="164"/>
      <c r="K10" s="164"/>
      <c r="L10" s="164"/>
    </row>
    <row r="11" spans="1:12" ht="17.25" customHeight="1">
      <c r="A11" s="165"/>
      <c r="B11" s="165"/>
      <c r="C11" s="165"/>
      <c r="D11" s="165"/>
      <c r="E11" s="16"/>
      <c r="F11" s="16"/>
      <c r="G11" s="16"/>
      <c r="H11" s="164" t="s">
        <v>19</v>
      </c>
      <c r="I11" s="164"/>
      <c r="J11" s="164"/>
      <c r="K11" s="164"/>
      <c r="L11" s="164"/>
    </row>
    <row r="12" spans="1:12" ht="12.75">
      <c r="A12" s="21"/>
      <c r="B12" s="21"/>
      <c r="C12" s="21"/>
      <c r="D12" s="165"/>
      <c r="E12" s="165"/>
      <c r="F12" s="165"/>
      <c r="G12" s="165"/>
      <c r="H12" s="164" t="s">
        <v>95</v>
      </c>
      <c r="I12" s="164"/>
      <c r="J12" s="164"/>
      <c r="K12" s="164"/>
      <c r="L12" s="115"/>
    </row>
    <row r="13" spans="1:12" ht="14.25">
      <c r="A13" s="21"/>
      <c r="B13" s="21"/>
      <c r="C13" s="21"/>
      <c r="D13" s="165"/>
      <c r="E13" s="165"/>
      <c r="F13" s="165"/>
      <c r="G13" s="22"/>
      <c r="H13" s="164" t="s">
        <v>41</v>
      </c>
      <c r="I13" s="164"/>
      <c r="J13" s="164"/>
      <c r="K13" s="164"/>
      <c r="L13" s="115"/>
    </row>
    <row r="14" spans="1:12" ht="12.75">
      <c r="A14" s="21"/>
      <c r="B14" s="21"/>
      <c r="C14" s="21"/>
      <c r="D14" s="21"/>
      <c r="E14" s="16"/>
      <c r="F14" s="16"/>
      <c r="G14" s="16"/>
      <c r="H14" s="164" t="s">
        <v>47</v>
      </c>
      <c r="I14" s="164"/>
      <c r="J14" s="164"/>
      <c r="K14" s="164"/>
      <c r="L14" s="115"/>
    </row>
    <row r="15" spans="1:12" ht="7.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3"/>
      <c r="K15" s="21"/>
      <c r="L15" s="10"/>
    </row>
    <row r="16" spans="1:12" ht="12.75" customHeight="1">
      <c r="A16" s="173" t="s">
        <v>0</v>
      </c>
      <c r="B16" s="186" t="s">
        <v>1</v>
      </c>
      <c r="C16" s="175" t="s">
        <v>65</v>
      </c>
      <c r="D16" s="198" t="s">
        <v>64</v>
      </c>
      <c r="E16" s="175" t="s">
        <v>68</v>
      </c>
      <c r="F16" s="175" t="s">
        <v>66</v>
      </c>
      <c r="G16" s="173" t="s">
        <v>2</v>
      </c>
      <c r="H16" s="175" t="s">
        <v>10</v>
      </c>
      <c r="I16" s="264" t="s">
        <v>9</v>
      </c>
      <c r="J16" s="196" t="s">
        <v>3</v>
      </c>
      <c r="K16" s="198" t="s">
        <v>11</v>
      </c>
      <c r="L16" s="10"/>
    </row>
    <row r="17" spans="1:12" ht="51" customHeight="1">
      <c r="A17" s="174"/>
      <c r="B17" s="187"/>
      <c r="C17" s="176"/>
      <c r="D17" s="199"/>
      <c r="E17" s="176"/>
      <c r="F17" s="176"/>
      <c r="G17" s="174"/>
      <c r="H17" s="176"/>
      <c r="I17" s="265"/>
      <c r="J17" s="197"/>
      <c r="K17" s="199"/>
      <c r="L17" s="10"/>
    </row>
    <row r="18" spans="1:13" ht="12" customHeight="1" thickBot="1">
      <c r="A18" s="229"/>
      <c r="B18" s="262"/>
      <c r="C18" s="261"/>
      <c r="D18" s="260"/>
      <c r="E18" s="261"/>
      <c r="F18" s="261"/>
      <c r="G18" s="229"/>
      <c r="H18" s="261"/>
      <c r="I18" s="266"/>
      <c r="J18" s="263"/>
      <c r="K18" s="260"/>
      <c r="L18" s="10"/>
      <c r="M18" s="8"/>
    </row>
    <row r="19" spans="1:12" ht="16.5" customHeight="1" thickBot="1">
      <c r="A19" s="25">
        <v>1</v>
      </c>
      <c r="B19" s="27">
        <v>2</v>
      </c>
      <c r="C19" s="27">
        <v>3</v>
      </c>
      <c r="D19" s="140">
        <v>4</v>
      </c>
      <c r="E19" s="139">
        <v>5</v>
      </c>
      <c r="F19" s="27">
        <v>6</v>
      </c>
      <c r="G19" s="27">
        <v>7</v>
      </c>
      <c r="H19" s="140">
        <v>8</v>
      </c>
      <c r="I19" s="141">
        <v>9</v>
      </c>
      <c r="J19" s="142">
        <v>10</v>
      </c>
      <c r="K19" s="143">
        <v>11</v>
      </c>
      <c r="L19" s="10"/>
    </row>
    <row r="20" spans="1:13" ht="39.75" customHeight="1" thickBot="1">
      <c r="A20" s="28" t="s">
        <v>12</v>
      </c>
      <c r="B20" s="144">
        <v>1</v>
      </c>
      <c r="C20" s="145">
        <v>3565</v>
      </c>
      <c r="D20" s="146">
        <f>C20*0.68*1</f>
        <v>2424.2000000000003</v>
      </c>
      <c r="E20" s="147">
        <f>D20*6.9793*0.96</f>
        <v>16242.450297600002</v>
      </c>
      <c r="F20" s="148">
        <v>2055</v>
      </c>
      <c r="G20" s="148">
        <f>E20+F20</f>
        <v>18297.4502976</v>
      </c>
      <c r="H20" s="148">
        <f>G20*0.3</f>
        <v>5489.23508928</v>
      </c>
      <c r="I20" s="148">
        <f>G20*30%</f>
        <v>5489.23508928</v>
      </c>
      <c r="J20" s="149">
        <f>G20+H20+'Глава (2015)'!I20</f>
        <v>29275.920476159998</v>
      </c>
      <c r="K20" s="150">
        <v>351312</v>
      </c>
      <c r="L20" s="10"/>
      <c r="M20" s="6"/>
    </row>
    <row r="21" spans="1:13" ht="25.5" customHeight="1" thickBot="1">
      <c r="A21" s="33" t="s">
        <v>4</v>
      </c>
      <c r="B21" s="151"/>
      <c r="C21" s="151"/>
      <c r="D21" s="152">
        <f aca="true" t="shared" si="0" ref="D21:K21">D20</f>
        <v>2424.2000000000003</v>
      </c>
      <c r="E21" s="153">
        <f t="shared" si="0"/>
        <v>16242.450297600002</v>
      </c>
      <c r="F21" s="152">
        <f t="shared" si="0"/>
        <v>2055</v>
      </c>
      <c r="G21" s="152">
        <f t="shared" si="0"/>
        <v>18297.4502976</v>
      </c>
      <c r="H21" s="152">
        <f t="shared" si="0"/>
        <v>5489.23508928</v>
      </c>
      <c r="I21" s="154">
        <f t="shared" si="0"/>
        <v>5489.23508928</v>
      </c>
      <c r="J21" s="155">
        <f t="shared" si="0"/>
        <v>29275.920476159998</v>
      </c>
      <c r="K21" s="156">
        <f t="shared" si="0"/>
        <v>351312</v>
      </c>
      <c r="L21" s="10"/>
      <c r="M21" s="6"/>
    </row>
    <row r="22" spans="1:15" ht="15.75" customHeight="1">
      <c r="A22" s="183"/>
      <c r="B22" s="183"/>
      <c r="C22" s="183"/>
      <c r="D22" s="183"/>
      <c r="E22" s="10"/>
      <c r="F22" s="10"/>
      <c r="G22" s="10"/>
      <c r="H22" s="10"/>
      <c r="I22" s="10"/>
      <c r="J22" s="10"/>
      <c r="K22" s="10"/>
      <c r="L22" s="10"/>
      <c r="M22" s="102"/>
      <c r="N22" s="102"/>
      <c r="O22" s="102"/>
    </row>
    <row r="23" spans="1:15" ht="15" customHeight="1">
      <c r="A23" s="10" t="s">
        <v>72</v>
      </c>
      <c r="B23" s="21"/>
      <c r="C23" s="21"/>
      <c r="D23" s="21"/>
      <c r="E23" s="38"/>
      <c r="F23" s="38"/>
      <c r="G23" s="37"/>
      <c r="H23" s="37"/>
      <c r="I23" s="21"/>
      <c r="J23" s="192" t="s">
        <v>74</v>
      </c>
      <c r="K23" s="192"/>
      <c r="L23" s="38"/>
      <c r="M23" s="208"/>
      <c r="N23" s="208"/>
      <c r="O23" s="208"/>
    </row>
    <row r="24" spans="1:15" ht="14.25" customHeight="1">
      <c r="A24" s="10"/>
      <c r="B24" s="21"/>
      <c r="C24" s="21"/>
      <c r="D24" s="21"/>
      <c r="E24" s="38"/>
      <c r="F24" s="38"/>
      <c r="G24" s="202" t="s">
        <v>24</v>
      </c>
      <c r="H24" s="202"/>
      <c r="I24" s="10"/>
      <c r="J24" s="259" t="s">
        <v>25</v>
      </c>
      <c r="K24" s="259"/>
      <c r="L24" s="38"/>
      <c r="M24" s="208"/>
      <c r="N24" s="208"/>
      <c r="O24" s="208"/>
    </row>
    <row r="25" spans="1:15" ht="12.75">
      <c r="A25" s="10"/>
      <c r="B25" s="165"/>
      <c r="C25" s="165"/>
      <c r="D25" s="165"/>
      <c r="E25" s="48"/>
      <c r="F25" s="48"/>
      <c r="G25" s="48"/>
      <c r="H25" s="10"/>
      <c r="I25" s="48"/>
      <c r="J25" s="48"/>
      <c r="K25" s="49"/>
      <c r="L25" s="48"/>
      <c r="M25" s="48"/>
      <c r="N25" s="48"/>
      <c r="O25" s="48"/>
    </row>
    <row r="26" spans="1:15" ht="12.75">
      <c r="A26" s="21" t="s">
        <v>26</v>
      </c>
      <c r="B26" s="21"/>
      <c r="C26" s="21"/>
      <c r="D26" s="21"/>
      <c r="E26" s="38"/>
      <c r="F26" s="38"/>
      <c r="G26" s="37"/>
      <c r="H26" s="37"/>
      <c r="I26" s="101"/>
      <c r="J26" s="192" t="s">
        <v>81</v>
      </c>
      <c r="K26" s="192"/>
      <c r="L26" s="38"/>
      <c r="M26" s="208"/>
      <c r="N26" s="208"/>
      <c r="O26" s="208"/>
    </row>
    <row r="27" spans="1:15" ht="10.5" customHeight="1">
      <c r="A27" s="157"/>
      <c r="B27" s="157"/>
      <c r="C27" s="157"/>
      <c r="D27" s="157"/>
      <c r="E27" s="158"/>
      <c r="F27" s="158"/>
      <c r="G27" s="202" t="s">
        <v>24</v>
      </c>
      <c r="H27" s="202"/>
      <c r="I27" s="158"/>
      <c r="J27" s="259" t="s">
        <v>25</v>
      </c>
      <c r="K27" s="259"/>
      <c r="L27" s="158"/>
      <c r="M27" s="208"/>
      <c r="N27" s="208"/>
      <c r="O27" s="208"/>
    </row>
    <row r="28" spans="1:15" ht="12.75">
      <c r="A28" s="21"/>
      <c r="B28" s="21"/>
      <c r="C28" s="21"/>
      <c r="D28" s="21"/>
      <c r="E28" s="10"/>
      <c r="F28" s="10"/>
      <c r="G28" s="10"/>
      <c r="H28" s="10"/>
      <c r="I28" s="10"/>
      <c r="J28" s="10"/>
      <c r="K28" s="10"/>
      <c r="L28" s="10"/>
      <c r="M28" s="102"/>
      <c r="N28" s="102"/>
      <c r="O28" s="102"/>
    </row>
  </sheetData>
  <sheetProtection/>
  <mergeCells count="40">
    <mergeCell ref="G24:H24"/>
    <mergeCell ref="G27:H27"/>
    <mergeCell ref="M23:O23"/>
    <mergeCell ref="M24:O24"/>
    <mergeCell ref="J4:K4"/>
    <mergeCell ref="M27:O27"/>
    <mergeCell ref="J23:K23"/>
    <mergeCell ref="J24:K24"/>
    <mergeCell ref="J26:K26"/>
    <mergeCell ref="J27:K27"/>
    <mergeCell ref="D13:F13"/>
    <mergeCell ref="B25:D25"/>
    <mergeCell ref="M26:O26"/>
    <mergeCell ref="I1:L1"/>
    <mergeCell ref="I10:L10"/>
    <mergeCell ref="H11:L11"/>
    <mergeCell ref="H13:K13"/>
    <mergeCell ref="H14:K14"/>
    <mergeCell ref="H2:K2"/>
    <mergeCell ref="H3:K3"/>
    <mergeCell ref="J16:J18"/>
    <mergeCell ref="J5:K5"/>
    <mergeCell ref="H5:I5"/>
    <mergeCell ref="A6:H6"/>
    <mergeCell ref="H12:K12"/>
    <mergeCell ref="F16:F18"/>
    <mergeCell ref="H16:H18"/>
    <mergeCell ref="I16:I18"/>
    <mergeCell ref="J6:K6"/>
    <mergeCell ref="E16:E18"/>
    <mergeCell ref="A16:A18"/>
    <mergeCell ref="K16:K18"/>
    <mergeCell ref="A22:D22"/>
    <mergeCell ref="A10:D10"/>
    <mergeCell ref="A11:D11"/>
    <mergeCell ref="G16:G18"/>
    <mergeCell ref="D12:G12"/>
    <mergeCell ref="C16:C18"/>
    <mergeCell ref="B16:B18"/>
    <mergeCell ref="D16:D1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"/>
  <sheetViews>
    <sheetView zoomScalePageLayoutView="0" workbookViewId="0" topLeftCell="A1">
      <selection activeCell="A1" sqref="A1:Q28"/>
    </sheetView>
  </sheetViews>
  <sheetFormatPr defaultColWidth="9.00390625" defaultRowHeight="12.75"/>
  <cols>
    <col min="1" max="1" width="3.00390625" style="0" customWidth="1"/>
    <col min="2" max="2" width="11.25390625" style="0" customWidth="1"/>
    <col min="3" max="3" width="8.00390625" style="0" customWidth="1"/>
    <col min="4" max="4" width="8.375" style="0" customWidth="1"/>
    <col min="5" max="5" width="6.25390625" style="0" customWidth="1"/>
    <col min="6" max="6" width="8.00390625" style="0" customWidth="1"/>
    <col min="7" max="7" width="4.875" style="0" customWidth="1"/>
    <col min="9" max="9" width="6.00390625" style="0" customWidth="1"/>
    <col min="10" max="10" width="8.125" style="0" customWidth="1"/>
    <col min="11" max="11" width="9.125" style="0" customWidth="1"/>
    <col min="13" max="13" width="9.625" style="0" customWidth="1"/>
    <col min="14" max="14" width="9.875" style="0" customWidth="1"/>
    <col min="15" max="15" width="10.00390625" style="0" customWidth="1"/>
    <col min="16" max="16" width="9.625" style="0" customWidth="1"/>
    <col min="17" max="17" width="3.125" style="0" hidden="1" customWidth="1"/>
  </cols>
  <sheetData>
    <row r="1" spans="1:1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43"/>
      <c r="L1" s="10"/>
      <c r="M1" s="10"/>
      <c r="N1" s="10"/>
      <c r="O1" s="269" t="s">
        <v>30</v>
      </c>
      <c r="P1" s="269"/>
      <c r="Q1" s="269"/>
    </row>
    <row r="2" spans="1:1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43"/>
      <c r="L2" s="10"/>
      <c r="M2" s="164" t="s">
        <v>32</v>
      </c>
      <c r="N2" s="163"/>
      <c r="O2" s="270" t="s">
        <v>31</v>
      </c>
      <c r="P2" s="270"/>
      <c r="Q2" s="270"/>
    </row>
    <row r="3" spans="1:17" ht="12.75">
      <c r="A3" s="209" t="s">
        <v>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" t="s">
        <v>33</v>
      </c>
      <c r="O3" s="270"/>
      <c r="P3" s="270"/>
      <c r="Q3" s="270"/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43"/>
      <c r="L4" s="10"/>
      <c r="M4" s="10"/>
      <c r="N4" s="10"/>
      <c r="O4" s="21"/>
      <c r="P4" s="21"/>
      <c r="Q4" s="21"/>
    </row>
    <row r="5" spans="1:17" ht="12.75">
      <c r="A5" s="10"/>
      <c r="B5" s="12"/>
      <c r="C5" s="12"/>
      <c r="D5" s="12"/>
      <c r="E5" s="12"/>
      <c r="F5" s="12"/>
      <c r="G5" s="12"/>
      <c r="H5" s="12"/>
      <c r="I5" s="12"/>
      <c r="J5" s="12"/>
      <c r="K5" s="44"/>
      <c r="L5" s="12"/>
      <c r="M5" s="12"/>
      <c r="N5" s="12"/>
      <c r="O5" s="12"/>
      <c r="P5" s="12"/>
      <c r="Q5" s="12"/>
    </row>
    <row r="6" spans="1:17" ht="25.5" customHeight="1">
      <c r="A6" s="10"/>
      <c r="B6" s="12"/>
      <c r="C6" s="12"/>
      <c r="D6" s="211" t="s">
        <v>17</v>
      </c>
      <c r="E6" s="211"/>
      <c r="F6" s="211"/>
      <c r="G6" s="211"/>
      <c r="H6" s="223"/>
      <c r="I6" s="17"/>
      <c r="J6" s="17"/>
      <c r="K6" s="118" t="s">
        <v>63</v>
      </c>
      <c r="L6" s="178" t="s">
        <v>16</v>
      </c>
      <c r="M6" s="178"/>
      <c r="N6" s="16"/>
      <c r="O6" s="16"/>
      <c r="P6" s="16"/>
      <c r="Q6" s="16"/>
    </row>
    <row r="7" spans="1:17" ht="12.75">
      <c r="A7" s="21"/>
      <c r="B7" s="16"/>
      <c r="C7" s="16"/>
      <c r="D7" s="16"/>
      <c r="E7" s="46"/>
      <c r="F7" s="46"/>
      <c r="G7" s="46"/>
      <c r="H7" s="47"/>
      <c r="I7" s="46"/>
      <c r="J7" s="47"/>
      <c r="K7" s="118">
        <v>4</v>
      </c>
      <c r="L7" s="179">
        <v>42380</v>
      </c>
      <c r="M7" s="178"/>
      <c r="N7" s="163" t="s">
        <v>18</v>
      </c>
      <c r="O7" s="163"/>
      <c r="P7" s="163"/>
      <c r="Q7" s="163"/>
    </row>
    <row r="8" spans="1:17" ht="12.75">
      <c r="A8" s="21"/>
      <c r="B8" s="46"/>
      <c r="C8" s="46"/>
      <c r="D8" s="46"/>
      <c r="E8" s="46"/>
      <c r="F8" s="46"/>
      <c r="G8" s="46"/>
      <c r="H8" s="46"/>
      <c r="I8" s="46"/>
      <c r="J8" s="46"/>
      <c r="K8" s="49"/>
      <c r="L8" s="10"/>
      <c r="M8" s="21"/>
      <c r="N8" s="164" t="s">
        <v>71</v>
      </c>
      <c r="O8" s="164"/>
      <c r="P8" s="164"/>
      <c r="Q8" s="164"/>
    </row>
    <row r="9" spans="1:17" ht="12.75">
      <c r="A9" s="21"/>
      <c r="B9" s="21"/>
      <c r="C9" s="21"/>
      <c r="D9" s="12"/>
      <c r="E9" s="211" t="s">
        <v>90</v>
      </c>
      <c r="F9" s="211"/>
      <c r="G9" s="211"/>
      <c r="H9" s="211"/>
      <c r="I9" s="211"/>
      <c r="J9" s="211"/>
      <c r="K9" s="211"/>
      <c r="L9" s="211"/>
      <c r="M9" s="211"/>
      <c r="N9" s="164" t="s">
        <v>95</v>
      </c>
      <c r="O9" s="164"/>
      <c r="P9" s="164"/>
      <c r="Q9" s="164"/>
    </row>
    <row r="10" spans="1:17" ht="12.75">
      <c r="A10" s="21"/>
      <c r="B10" s="21"/>
      <c r="C10" s="21"/>
      <c r="D10" s="12"/>
      <c r="E10" s="12"/>
      <c r="F10" s="12"/>
      <c r="G10" s="12"/>
      <c r="H10" s="12"/>
      <c r="I10" s="12"/>
      <c r="J10" s="12"/>
      <c r="K10" s="50"/>
      <c r="L10" s="12"/>
      <c r="M10" s="21"/>
      <c r="N10" s="164" t="s">
        <v>96</v>
      </c>
      <c r="O10" s="164"/>
      <c r="P10" s="164"/>
      <c r="Q10" s="164"/>
    </row>
    <row r="11" spans="1:17" ht="12.75">
      <c r="A11" s="10"/>
      <c r="B11" s="21"/>
      <c r="C11" s="21"/>
      <c r="D11" s="21"/>
      <c r="E11" s="21"/>
      <c r="F11" s="21"/>
      <c r="G11" s="12"/>
      <c r="H11" s="12"/>
      <c r="I11" s="12"/>
      <c r="J11" s="12"/>
      <c r="K11" s="50"/>
      <c r="L11" s="12"/>
      <c r="M11" s="21"/>
      <c r="N11" s="164" t="s">
        <v>73</v>
      </c>
      <c r="O11" s="164"/>
      <c r="P11" s="164"/>
      <c r="Q11" s="164"/>
    </row>
    <row r="12" spans="1:17" ht="13.5" thickBot="1">
      <c r="A12" s="211" t="s">
        <v>58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0"/>
    </row>
    <row r="13" spans="1:17" ht="12.75">
      <c r="A13" s="203" t="s">
        <v>13</v>
      </c>
      <c r="B13" s="206" t="s">
        <v>0</v>
      </c>
      <c r="C13" s="203" t="s">
        <v>1</v>
      </c>
      <c r="D13" s="219" t="s">
        <v>5</v>
      </c>
      <c r="E13" s="206" t="s">
        <v>36</v>
      </c>
      <c r="F13" s="206"/>
      <c r="G13" s="206"/>
      <c r="H13" s="206"/>
      <c r="I13" s="206"/>
      <c r="J13" s="206"/>
      <c r="K13" s="206" t="s">
        <v>2</v>
      </c>
      <c r="L13" s="205" t="s">
        <v>70</v>
      </c>
      <c r="M13" s="239" t="s">
        <v>37</v>
      </c>
      <c r="N13" s="255" t="s">
        <v>3</v>
      </c>
      <c r="O13" s="201" t="s">
        <v>11</v>
      </c>
      <c r="P13" s="10"/>
      <c r="Q13" s="10"/>
    </row>
    <row r="14" spans="1:17" ht="39" customHeight="1">
      <c r="A14" s="203"/>
      <c r="B14" s="206"/>
      <c r="C14" s="203"/>
      <c r="D14" s="219"/>
      <c r="E14" s="205" t="s">
        <v>62</v>
      </c>
      <c r="F14" s="205"/>
      <c r="G14" s="205" t="s">
        <v>14</v>
      </c>
      <c r="H14" s="205"/>
      <c r="I14" s="205" t="s">
        <v>54</v>
      </c>
      <c r="J14" s="205"/>
      <c r="K14" s="206"/>
      <c r="L14" s="205"/>
      <c r="M14" s="239"/>
      <c r="N14" s="256"/>
      <c r="O14" s="201"/>
      <c r="P14" s="10"/>
      <c r="Q14" s="10"/>
    </row>
    <row r="15" spans="1:17" ht="40.5" customHeight="1">
      <c r="A15" s="203"/>
      <c r="B15" s="206"/>
      <c r="C15" s="203"/>
      <c r="D15" s="219"/>
      <c r="E15" s="67" t="s">
        <v>7</v>
      </c>
      <c r="F15" s="67" t="s">
        <v>8</v>
      </c>
      <c r="G15" s="96" t="s">
        <v>7</v>
      </c>
      <c r="H15" s="60" t="s">
        <v>8</v>
      </c>
      <c r="I15" s="96" t="s">
        <v>7</v>
      </c>
      <c r="J15" s="60" t="s">
        <v>8</v>
      </c>
      <c r="K15" s="206"/>
      <c r="L15" s="205"/>
      <c r="M15" s="239"/>
      <c r="N15" s="256"/>
      <c r="O15" s="201"/>
      <c r="P15" s="10"/>
      <c r="Q15" s="10"/>
    </row>
    <row r="16" spans="1:17" ht="12.75">
      <c r="A16" s="67">
        <v>1</v>
      </c>
      <c r="B16" s="77" t="s">
        <v>59</v>
      </c>
      <c r="C16" s="55">
        <v>0.5</v>
      </c>
      <c r="D16" s="97">
        <f>2931*C16</f>
        <v>1465.5</v>
      </c>
      <c r="E16" s="55">
        <v>75</v>
      </c>
      <c r="F16" s="54">
        <f>D16*0.75</f>
        <v>1099.125</v>
      </c>
      <c r="G16" s="55">
        <v>50</v>
      </c>
      <c r="H16" s="54">
        <f>D16*0.5</f>
        <v>732.75</v>
      </c>
      <c r="I16" s="55">
        <v>25</v>
      </c>
      <c r="J16" s="54">
        <f>D16*0.25</f>
        <v>366.375</v>
      </c>
      <c r="K16" s="54">
        <f>J16+H16+F16+D16</f>
        <v>3663.75</v>
      </c>
      <c r="L16" s="54">
        <f>K16*0.3</f>
        <v>1099.125</v>
      </c>
      <c r="M16" s="65">
        <f>K16*30%</f>
        <v>1099.125</v>
      </c>
      <c r="N16" s="66">
        <f>M16+L16+K16</f>
        <v>5862</v>
      </c>
      <c r="O16" s="98">
        <f>N16*12</f>
        <v>70344</v>
      </c>
      <c r="P16" s="10"/>
      <c r="Q16" s="10"/>
    </row>
    <row r="17" spans="1:17" ht="12.75">
      <c r="A17" s="67">
        <v>2</v>
      </c>
      <c r="B17" s="77" t="s">
        <v>60</v>
      </c>
      <c r="C17" s="55">
        <v>1</v>
      </c>
      <c r="D17" s="54">
        <v>2167</v>
      </c>
      <c r="E17" s="55">
        <v>50</v>
      </c>
      <c r="F17" s="54">
        <f>D17*0.5</f>
        <v>1083.5</v>
      </c>
      <c r="G17" s="55">
        <v>50</v>
      </c>
      <c r="H17" s="54">
        <f>D17*0.5</f>
        <v>1083.5</v>
      </c>
      <c r="I17" s="55">
        <v>25</v>
      </c>
      <c r="J17" s="54">
        <f>D17*0.25</f>
        <v>541.75</v>
      </c>
      <c r="K17" s="54">
        <f>J17+H17+F17+D17</f>
        <v>4875.75</v>
      </c>
      <c r="L17" s="54">
        <f>K17*0.3</f>
        <v>1462.725</v>
      </c>
      <c r="M17" s="65">
        <f>K17*30%</f>
        <v>1462.725</v>
      </c>
      <c r="N17" s="66">
        <f>M17+L17+K17</f>
        <v>7801.2</v>
      </c>
      <c r="O17" s="98">
        <f>N17*12</f>
        <v>93614.4</v>
      </c>
      <c r="P17" s="10"/>
      <c r="Q17" s="10"/>
    </row>
    <row r="18" spans="1:17" ht="39" thickBot="1">
      <c r="A18" s="67">
        <v>3</v>
      </c>
      <c r="B18" s="77" t="s">
        <v>61</v>
      </c>
      <c r="C18" s="55">
        <v>0.5</v>
      </c>
      <c r="D18" s="54">
        <f>2167*C18</f>
        <v>1083.5</v>
      </c>
      <c r="E18" s="55">
        <v>50</v>
      </c>
      <c r="F18" s="54">
        <f>D18*0.5</f>
        <v>541.75</v>
      </c>
      <c r="G18" s="55">
        <v>50</v>
      </c>
      <c r="H18" s="54">
        <f>D18*0.5</f>
        <v>541.75</v>
      </c>
      <c r="I18" s="55">
        <v>25</v>
      </c>
      <c r="J18" s="54">
        <f>D18*0.25</f>
        <v>270.875</v>
      </c>
      <c r="K18" s="54">
        <f>J18+H18+F18+D18</f>
        <v>2437.875</v>
      </c>
      <c r="L18" s="54">
        <f>K18*0.3</f>
        <v>731.3625</v>
      </c>
      <c r="M18" s="65">
        <f>K18*30%</f>
        <v>731.3625</v>
      </c>
      <c r="N18" s="66">
        <f>M18+L18+K18</f>
        <v>3900.6</v>
      </c>
      <c r="O18" s="98">
        <f>N18*12</f>
        <v>46807.2</v>
      </c>
      <c r="P18" s="10"/>
      <c r="Q18" s="10"/>
    </row>
    <row r="19" spans="1:17" ht="13.5" thickBot="1">
      <c r="A19" s="267" t="s">
        <v>38</v>
      </c>
      <c r="B19" s="268"/>
      <c r="C19" s="82">
        <f>SUM(C16:C18)</f>
        <v>2</v>
      </c>
      <c r="D19" s="34">
        <f>SUM(D16:D18)</f>
        <v>4716</v>
      </c>
      <c r="E19" s="82"/>
      <c r="F19" s="34">
        <f>SUM(F16:F18)</f>
        <v>2724.375</v>
      </c>
      <c r="G19" s="83"/>
      <c r="H19" s="34">
        <f>SUM(H16:H18)</f>
        <v>2358</v>
      </c>
      <c r="I19" s="83"/>
      <c r="J19" s="34">
        <f aca="true" t="shared" si="0" ref="J19:O19">SUM(J16:J18)</f>
        <v>1179</v>
      </c>
      <c r="K19" s="34">
        <f t="shared" si="0"/>
        <v>10977.375</v>
      </c>
      <c r="L19" s="34">
        <f t="shared" si="0"/>
        <v>3293.2124999999996</v>
      </c>
      <c r="M19" s="84">
        <f t="shared" si="0"/>
        <v>3293.2124999999996</v>
      </c>
      <c r="N19" s="35">
        <f t="shared" si="0"/>
        <v>17563.8</v>
      </c>
      <c r="O19" s="36">
        <f t="shared" si="0"/>
        <v>210765.59999999998</v>
      </c>
      <c r="P19" s="10"/>
      <c r="Q19" s="10"/>
    </row>
    <row r="20" spans="1:17" ht="12.75">
      <c r="A20" s="258" t="s">
        <v>97</v>
      </c>
      <c r="B20" s="258"/>
      <c r="C20" s="258"/>
      <c r="D20" s="258"/>
      <c r="E20" s="258"/>
      <c r="F20" s="258"/>
      <c r="G20" s="107"/>
      <c r="H20" s="106"/>
      <c r="I20" s="107"/>
      <c r="J20" s="106"/>
      <c r="K20" s="106"/>
      <c r="L20" s="106"/>
      <c r="M20" s="106"/>
      <c r="N20" s="106"/>
      <c r="O20" s="106"/>
      <c r="P20" s="10"/>
      <c r="Q20" s="10"/>
    </row>
    <row r="21" spans="1:17" ht="12.75">
      <c r="A21" s="138"/>
      <c r="B21" s="138"/>
      <c r="C21" s="138"/>
      <c r="D21" s="138"/>
      <c r="E21" s="138"/>
      <c r="F21" s="138"/>
      <c r="G21" s="107"/>
      <c r="H21" s="106"/>
      <c r="I21" s="107"/>
      <c r="J21" s="106"/>
      <c r="K21" s="106"/>
      <c r="L21" s="106"/>
      <c r="M21" s="106"/>
      <c r="N21" s="106"/>
      <c r="O21" s="106"/>
      <c r="P21" s="10"/>
      <c r="Q21" s="10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12"/>
      <c r="J22" s="112"/>
      <c r="K22" s="112"/>
      <c r="L22" s="20"/>
      <c r="M22" s="10"/>
      <c r="N22" s="57"/>
      <c r="O22" s="10"/>
      <c r="P22" s="88"/>
      <c r="Q22" s="10"/>
    </row>
    <row r="23" spans="1:17" ht="12.75">
      <c r="A23" s="183" t="s">
        <v>72</v>
      </c>
      <c r="B23" s="183"/>
      <c r="C23" s="183"/>
      <c r="D23" s="21"/>
      <c r="E23" s="208"/>
      <c r="F23" s="208"/>
      <c r="G23" s="208"/>
      <c r="H23" s="21"/>
      <c r="I23" s="21"/>
      <c r="J23" s="37"/>
      <c r="K23" s="58"/>
      <c r="L23" s="38"/>
      <c r="M23" s="192" t="s">
        <v>45</v>
      </c>
      <c r="N23" s="192"/>
      <c r="O23" s="192"/>
      <c r="P23" s="88"/>
      <c r="Q23" s="10"/>
    </row>
    <row r="24" spans="1:17" ht="12.75">
      <c r="A24" s="10"/>
      <c r="B24" s="21"/>
      <c r="C24" s="21"/>
      <c r="D24" s="21"/>
      <c r="E24" s="208"/>
      <c r="F24" s="208"/>
      <c r="G24" s="208"/>
      <c r="H24" s="10"/>
      <c r="I24" s="10"/>
      <c r="J24" s="202" t="s">
        <v>24</v>
      </c>
      <c r="K24" s="202"/>
      <c r="L24" s="38"/>
      <c r="M24" s="193" t="s">
        <v>25</v>
      </c>
      <c r="N24" s="193"/>
      <c r="O24" s="193"/>
      <c r="P24" s="10"/>
      <c r="Q24" s="10"/>
    </row>
    <row r="25" spans="1:17" ht="12.75">
      <c r="A25" s="10"/>
      <c r="B25" s="165"/>
      <c r="C25" s="165"/>
      <c r="D25" s="165"/>
      <c r="E25" s="48"/>
      <c r="F25" s="48"/>
      <c r="G25" s="48"/>
      <c r="H25" s="10"/>
      <c r="I25" s="48"/>
      <c r="J25" s="10"/>
      <c r="K25" s="43"/>
      <c r="L25" s="10"/>
      <c r="M25" s="10"/>
      <c r="N25" s="10"/>
      <c r="O25" s="10"/>
      <c r="P25" s="21"/>
      <c r="Q25" s="10"/>
    </row>
    <row r="26" spans="1:17" ht="12.75">
      <c r="A26" s="21" t="s">
        <v>26</v>
      </c>
      <c r="B26" s="21"/>
      <c r="C26" s="21"/>
      <c r="D26" s="21"/>
      <c r="E26" s="38"/>
      <c r="F26" s="38"/>
      <c r="G26" s="38"/>
      <c r="H26" s="21"/>
      <c r="I26" s="101"/>
      <c r="J26" s="37"/>
      <c r="K26" s="58"/>
      <c r="L26" s="38"/>
      <c r="M26" s="192" t="s">
        <v>81</v>
      </c>
      <c r="N26" s="192"/>
      <c r="O26" s="192"/>
      <c r="P26" s="10"/>
      <c r="Q26" s="10"/>
    </row>
    <row r="27" spans="5:15" ht="12.75">
      <c r="E27" s="102"/>
      <c r="F27" s="102"/>
      <c r="G27" s="102"/>
      <c r="I27" s="102"/>
      <c r="J27" s="202" t="s">
        <v>24</v>
      </c>
      <c r="K27" s="202"/>
      <c r="M27" s="193" t="s">
        <v>25</v>
      </c>
      <c r="N27" s="193"/>
      <c r="O27" s="193"/>
    </row>
    <row r="28" ht="12.75">
      <c r="I28" s="102"/>
    </row>
    <row r="29" ht="12.75">
      <c r="I29" s="102"/>
    </row>
  </sheetData>
  <sheetProtection/>
  <mergeCells count="40">
    <mergeCell ref="M27:O27"/>
    <mergeCell ref="M26:O26"/>
    <mergeCell ref="J24:K24"/>
    <mergeCell ref="J27:K27"/>
    <mergeCell ref="A23:C23"/>
    <mergeCell ref="O1:Q1"/>
    <mergeCell ref="M2:N2"/>
    <mergeCell ref="O2:Q2"/>
    <mergeCell ref="A3:M3"/>
    <mergeCell ref="O3:Q3"/>
    <mergeCell ref="I14:J14"/>
    <mergeCell ref="N10:Q10"/>
    <mergeCell ref="D6:H6"/>
    <mergeCell ref="L6:M6"/>
    <mergeCell ref="L7:M7"/>
    <mergeCell ref="N7:Q7"/>
    <mergeCell ref="N11:Q11"/>
    <mergeCell ref="N8:Q8"/>
    <mergeCell ref="E9:M9"/>
    <mergeCell ref="N9:Q9"/>
    <mergeCell ref="M23:O23"/>
    <mergeCell ref="A12:P12"/>
    <mergeCell ref="A13:A15"/>
    <mergeCell ref="B13:B15"/>
    <mergeCell ref="C13:C15"/>
    <mergeCell ref="D13:D15"/>
    <mergeCell ref="E13:J13"/>
    <mergeCell ref="O13:O15"/>
    <mergeCell ref="E14:F14"/>
    <mergeCell ref="G14:H14"/>
    <mergeCell ref="K13:K15"/>
    <mergeCell ref="L13:L15"/>
    <mergeCell ref="M13:M15"/>
    <mergeCell ref="N13:N15"/>
    <mergeCell ref="B25:D25"/>
    <mergeCell ref="A19:B19"/>
    <mergeCell ref="E23:G23"/>
    <mergeCell ref="M24:O24"/>
    <mergeCell ref="E24:G24"/>
    <mergeCell ref="A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Новочунская Адмиистрация</dc:creator>
  <cp:keywords/>
  <dc:description/>
  <cp:lastModifiedBy>C440</cp:lastModifiedBy>
  <cp:lastPrinted>2016-01-11T04:21:29Z</cp:lastPrinted>
  <dcterms:created xsi:type="dcterms:W3CDTF">2007-10-16T08:41:32Z</dcterms:created>
  <dcterms:modified xsi:type="dcterms:W3CDTF">2016-01-14T04:39:01Z</dcterms:modified>
  <cp:category/>
  <cp:version/>
  <cp:contentType/>
  <cp:contentStatus/>
</cp:coreProperties>
</file>