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9090" activeTab="4"/>
  </bookViews>
  <sheets>
    <sheet name="Вус (2015)" sheetId="1" r:id="rId1"/>
    <sheet name="Муниц (2015)" sheetId="2" r:id="rId2"/>
    <sheet name="Тех исп (2015)" sheetId="3" r:id="rId3"/>
    <sheet name="Глава (2015)" sheetId="4" r:id="rId4"/>
    <sheet name="МОП (2015)" sheetId="5" r:id="rId5"/>
  </sheets>
  <definedNames>
    <definedName name="_xlnm.Print_Area" localSheetId="0">'Вус (2015)'!$A$1:$Q$28</definedName>
    <definedName name="_xlnm.Print_Area" localSheetId="3">'Глава (2015)'!$A$1:$L$27</definedName>
    <definedName name="_xlnm.Print_Area" localSheetId="2">'Тех исп (2015)'!$A$1:$Q$31</definedName>
  </definedNames>
  <calcPr fullCalcOnLoad="1"/>
</workbook>
</file>

<file path=xl/sharedStrings.xml><?xml version="1.0" encoding="utf-8"?>
<sst xmlns="http://schemas.openxmlformats.org/spreadsheetml/2006/main" count="243" uniqueCount="100">
  <si>
    <t>Должность</t>
  </si>
  <si>
    <t>Кол-во ед</t>
  </si>
  <si>
    <t>Итого</t>
  </si>
  <si>
    <t>Месячный фонд оплаты труда</t>
  </si>
  <si>
    <t>ИТОГО</t>
  </si>
  <si>
    <t>Должностной оклад</t>
  </si>
  <si>
    <t>Выслуга лет</t>
  </si>
  <si>
    <t>%</t>
  </si>
  <si>
    <t>Сумма</t>
  </si>
  <si>
    <t>Урал.сиб. надбавка 30%</t>
  </si>
  <si>
    <t>Район. Коэф     30 %</t>
  </si>
  <si>
    <t>Годовой фонд оплаты труда</t>
  </si>
  <si>
    <t>Глава муниципального образования</t>
  </si>
  <si>
    <t>Зам главы</t>
  </si>
  <si>
    <t>№ п/п</t>
  </si>
  <si>
    <t>Особые условия труда</t>
  </si>
  <si>
    <t>Номер документа</t>
  </si>
  <si>
    <t>Дата составления</t>
  </si>
  <si>
    <t>ШТАТНОЕ  РАСПИСАНИЕ</t>
  </si>
  <si>
    <t>УТВЕРЖДЕНО</t>
  </si>
  <si>
    <t xml:space="preserve"> Постановлением Главы администрации</t>
  </si>
  <si>
    <t>Главный бухгалтер</t>
  </si>
  <si>
    <t>ТЕХНИЧЕСКИЕ ИСПОЛНИТЕЛИ</t>
  </si>
  <si>
    <t>МУНИЦИПАЛЬНЫЕ СЛУЖАЩИЕ</t>
  </si>
  <si>
    <t>Постановлением Главы администрации</t>
  </si>
  <si>
    <t>личная подпись</t>
  </si>
  <si>
    <t>расшифровка подписи</t>
  </si>
  <si>
    <t xml:space="preserve">Главный бухгалтер   </t>
  </si>
  <si>
    <t>Унифицированная форма № Т-3</t>
  </si>
  <si>
    <t>Утверждена постановлением Госкомстата РФ</t>
  </si>
  <si>
    <t>от 5 января 2004 г. № 1</t>
  </si>
  <si>
    <t>Код</t>
  </si>
  <si>
    <t>0301017</t>
  </si>
  <si>
    <t>Форма по ОКУД</t>
  </si>
  <si>
    <t>по ОКПО</t>
  </si>
  <si>
    <t>Кол-во штатных ед</t>
  </si>
  <si>
    <t>Должностной оклад, руб.</t>
  </si>
  <si>
    <t>Надбавки, руб.</t>
  </si>
  <si>
    <t>Урало-сибирская надбавка 30%</t>
  </si>
  <si>
    <t>ИТОГО:</t>
  </si>
  <si>
    <t>И Т О Г О:</t>
  </si>
  <si>
    <t>Район. коэф                            30 %</t>
  </si>
  <si>
    <t>Штат в количестве 1 единиц</t>
  </si>
  <si>
    <t xml:space="preserve">Премия </t>
  </si>
  <si>
    <t>сумма</t>
  </si>
  <si>
    <t>Штат в количестве 2(двух) единицы</t>
  </si>
  <si>
    <t>ВУС</t>
  </si>
  <si>
    <t>А.С.Рукосуев</t>
  </si>
  <si>
    <t>Н.В.Карпова</t>
  </si>
  <si>
    <t>___________________А.С.Рукосуев</t>
  </si>
  <si>
    <t>_________________А.С..Рукосуев</t>
  </si>
  <si>
    <t>Классный чин</t>
  </si>
  <si>
    <t>Денежное поощерение</t>
  </si>
  <si>
    <t>__________________ А.С.Рукосуев</t>
  </si>
  <si>
    <t>Муниципальное казенное учреждение "Администрация Червянского муниципального образования"</t>
  </si>
  <si>
    <t xml:space="preserve">Особые условия труда </t>
  </si>
  <si>
    <t>Премия</t>
  </si>
  <si>
    <t>Премия 25%</t>
  </si>
  <si>
    <t>Штат в количестве 3,5 единиц</t>
  </si>
  <si>
    <t>Ведущий специалист</t>
  </si>
  <si>
    <t>Консультант по правовым вопросам</t>
  </si>
  <si>
    <t>Программист</t>
  </si>
  <si>
    <t>от "12" января    2015 г. № 1</t>
  </si>
  <si>
    <t>на период с "01"января  2015 г.</t>
  </si>
  <si>
    <t>от " 12  " января    2015 г. № 1</t>
  </si>
  <si>
    <t>от  "12" января 2015 г. № 1</t>
  </si>
  <si>
    <t>на период  с "01"января  2015 г.</t>
  </si>
  <si>
    <t>МОП</t>
  </si>
  <si>
    <t>Водитель</t>
  </si>
  <si>
    <t>Кочегар</t>
  </si>
  <si>
    <t>Уборщик служебного помещения</t>
  </si>
  <si>
    <t>Ежеменячное денежное вознагрождение</t>
  </si>
  <si>
    <t xml:space="preserve">№ документа </t>
  </si>
  <si>
    <t>Ежемесячное денежное вознаграждение (DV)</t>
  </si>
  <si>
    <t>Размер должностного оклада (Qmin)</t>
  </si>
  <si>
    <t>Дополнительная оплата                  (Nч)</t>
  </si>
  <si>
    <t>на период с "01" января 2015 г.</t>
  </si>
  <si>
    <t>от    "  12  " января 2015 г. № 1</t>
  </si>
  <si>
    <t>0</t>
  </si>
  <si>
    <t>Денежное поощрение                   ( Nфрот)</t>
  </si>
  <si>
    <t xml:space="preserve">Надбавка к окладу за сложность, 
напряженность в труде
</t>
  </si>
  <si>
    <t>Районный коэффициент   30 %</t>
  </si>
  <si>
    <t>Пост. Главы администрации</t>
  </si>
  <si>
    <t>Глава администрации</t>
  </si>
  <si>
    <t xml:space="preserve">Специалист  I категории </t>
  </si>
  <si>
    <t>Годовой фонд оплаты труда - 37265,28</t>
  </si>
  <si>
    <t>Сторож</t>
  </si>
  <si>
    <t>Годовой фонд оплаты труда - 374724,00</t>
  </si>
  <si>
    <t>Штат в количестве 3,5 (три) единицы</t>
  </si>
  <si>
    <t>_________________А.С.Рукосуев</t>
  </si>
  <si>
    <t>Н. В. Карпова</t>
  </si>
  <si>
    <t>А. С. Рукосуев</t>
  </si>
  <si>
    <t xml:space="preserve">Годовой фонд оплаты труда - 514713,89 </t>
  </si>
  <si>
    <t>Ежемесячное денежное вознаграждение</t>
  </si>
  <si>
    <t>Ежемесячное денежное поощрение</t>
  </si>
  <si>
    <t>Материальная помощь - 2д/о*1,6 = 30070,72         Единовременная выплата  к отпуску - 2д/о*1,6=30070,72</t>
  </si>
  <si>
    <t>Годовой фонд оплаты труда - 819967,38</t>
  </si>
  <si>
    <t>Материальная помощь - 1д/о*1,6 = 24041,6      Единовременная выплата  к отпуску - 2 д/о*1,6=48083,2</t>
  </si>
  <si>
    <t>Ведущий экономист</t>
  </si>
  <si>
    <t>Штат в количестве 0,25 единиц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</si>
</sst>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0.000"/>
    <numFmt numFmtId="175" formatCode="0.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29" xfId="0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9" fontId="5" fillId="0" borderId="30" xfId="0" applyNumberFormat="1" applyFont="1" applyBorder="1" applyAlignment="1">
      <alignment horizontal="center" vertical="top"/>
    </xf>
    <xf numFmtId="10" fontId="5" fillId="0" borderId="30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textRotation="90" wrapText="1"/>
    </xf>
    <xf numFmtId="4" fontId="14" fillId="0" borderId="30" xfId="0" applyNumberFormat="1" applyFont="1" applyBorder="1" applyAlignment="1">
      <alignment horizontal="center" vertical="top" wrapText="1"/>
    </xf>
    <xf numFmtId="4" fontId="14" fillId="0" borderId="38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vertical="top" textRotation="90" wrapText="1"/>
    </xf>
    <xf numFmtId="0" fontId="5" fillId="0" borderId="18" xfId="0" applyNumberFormat="1" applyFont="1" applyBorder="1" applyAlignment="1">
      <alignment horizontal="center" vertical="center"/>
    </xf>
    <xf numFmtId="4" fontId="11" fillId="0" borderId="39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" fontId="8" fillId="0" borderId="47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textRotation="90" wrapText="1"/>
    </xf>
    <xf numFmtId="4" fontId="15" fillId="0" borderId="29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8" fillId="0" borderId="19" xfId="0" applyNumberFormat="1" applyFont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16" fillId="33" borderId="21" xfId="0" applyNumberFormat="1" applyFont="1" applyFill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7" fillId="0" borderId="15" xfId="0" applyFont="1" applyBorder="1" applyAlignment="1">
      <alignment horizontal="center" wrapText="1"/>
    </xf>
    <xf numFmtId="0" fontId="8" fillId="0" borderId="6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63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6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14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23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2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9"/>
  <sheetViews>
    <sheetView view="pageBreakPreview" zoomScaleSheetLayoutView="100" zoomScalePageLayoutView="0" workbookViewId="0" topLeftCell="A10">
      <selection activeCell="N13" sqref="N13:Q13"/>
    </sheetView>
  </sheetViews>
  <sheetFormatPr defaultColWidth="9.00390625" defaultRowHeight="12.75"/>
  <cols>
    <col min="1" max="1" width="16.25390625" style="0" customWidth="1"/>
    <col min="2" max="2" width="5.00390625" style="0" customWidth="1"/>
    <col min="4" max="4" width="9.125" style="0" hidden="1" customWidth="1"/>
    <col min="5" max="5" width="3.75390625" style="0" customWidth="1"/>
    <col min="6" max="6" width="7.875" style="0" customWidth="1"/>
    <col min="7" max="7" width="7.125" style="0" customWidth="1"/>
    <col min="8" max="8" width="8.875" style="0" customWidth="1"/>
    <col min="9" max="9" width="6.75390625" style="0" customWidth="1"/>
    <col min="10" max="10" width="9.75390625" style="0" customWidth="1"/>
    <col min="11" max="11" width="7.875" style="0" customWidth="1"/>
    <col min="12" max="12" width="8.875" style="0" customWidth="1"/>
    <col min="13" max="13" width="9.375" style="0" customWidth="1"/>
    <col min="14" max="14" width="8.375" style="0" customWidth="1"/>
    <col min="16" max="16" width="10.875" style="0" customWidth="1"/>
    <col min="17" max="17" width="10.125" style="0" customWidth="1"/>
    <col min="18" max="18" width="9.125" style="0" hidden="1" customWidth="1"/>
  </cols>
  <sheetData>
    <row r="1" spans="1:18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73" t="s">
        <v>28</v>
      </c>
      <c r="P1" s="173"/>
      <c r="Q1" s="173"/>
      <c r="R1" s="173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74" t="s">
        <v>29</v>
      </c>
      <c r="O2" s="174"/>
      <c r="P2" s="174"/>
      <c r="Q2" s="174"/>
      <c r="R2" s="10"/>
    </row>
    <row r="3" spans="1:18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74" t="s">
        <v>30</v>
      </c>
      <c r="O3" s="174"/>
      <c r="P3" s="174"/>
      <c r="Q3" s="174"/>
      <c r="R3" s="10"/>
    </row>
    <row r="4" spans="1:19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75" t="s">
        <v>31</v>
      </c>
      <c r="Q4" s="176"/>
      <c r="R4" s="10"/>
      <c r="S4" s="2"/>
    </row>
    <row r="5" spans="1:18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72" t="s">
        <v>33</v>
      </c>
      <c r="O5" s="177"/>
      <c r="P5" s="178" t="s">
        <v>32</v>
      </c>
      <c r="Q5" s="179"/>
      <c r="R5" s="10"/>
    </row>
    <row r="6" spans="1:18" ht="15" thickBot="1">
      <c r="A6" s="166" t="s">
        <v>54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5" t="s">
        <v>34</v>
      </c>
      <c r="P6" s="167"/>
      <c r="Q6" s="168"/>
      <c r="R6" s="10"/>
    </row>
    <row r="7" spans="1:18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6"/>
      <c r="Q7" s="16"/>
      <c r="R7" s="10"/>
    </row>
    <row r="8" spans="1:18" ht="12.75">
      <c r="A8" s="16"/>
      <c r="B8" s="16"/>
      <c r="C8" s="16"/>
      <c r="D8" s="16"/>
      <c r="E8" s="16"/>
      <c r="F8" s="16"/>
      <c r="G8" s="16"/>
      <c r="H8" s="16"/>
      <c r="I8" s="16"/>
      <c r="J8" s="17"/>
      <c r="K8" s="17"/>
      <c r="L8" s="14"/>
      <c r="M8" s="14"/>
      <c r="N8" s="16"/>
      <c r="O8" s="16"/>
      <c r="P8" s="16"/>
      <c r="Q8" s="16"/>
      <c r="R8" s="10"/>
    </row>
    <row r="9" spans="1:18" ht="13.5" customHeight="1">
      <c r="A9" s="16"/>
      <c r="B9" s="16"/>
      <c r="C9" s="16"/>
      <c r="D9" s="16"/>
      <c r="E9" s="16"/>
      <c r="F9" s="16"/>
      <c r="G9" s="16"/>
      <c r="H9" s="169" t="s">
        <v>16</v>
      </c>
      <c r="I9" s="169"/>
      <c r="J9" s="169"/>
      <c r="K9" s="18"/>
      <c r="L9" s="169" t="s">
        <v>17</v>
      </c>
      <c r="M9" s="169"/>
      <c r="N9" s="16"/>
      <c r="O9" s="16"/>
      <c r="P9" s="16"/>
      <c r="Q9" s="16"/>
      <c r="R9" s="10"/>
    </row>
    <row r="10" spans="1:18" ht="15.75">
      <c r="A10" s="184" t="s">
        <v>18</v>
      </c>
      <c r="B10" s="184"/>
      <c r="C10" s="184"/>
      <c r="D10" s="184"/>
      <c r="E10" s="184"/>
      <c r="F10" s="184"/>
      <c r="G10" s="19"/>
      <c r="H10" s="185">
        <v>5</v>
      </c>
      <c r="I10" s="185"/>
      <c r="J10" s="185"/>
      <c r="K10" s="17"/>
      <c r="L10" s="186">
        <v>42016</v>
      </c>
      <c r="M10" s="185"/>
      <c r="N10" s="17"/>
      <c r="O10" s="170" t="s">
        <v>19</v>
      </c>
      <c r="P10" s="171"/>
      <c r="Q10" s="171"/>
      <c r="R10" s="171"/>
    </row>
    <row r="11" spans="1:18" ht="17.25" customHeight="1">
      <c r="A11" s="172"/>
      <c r="B11" s="172"/>
      <c r="C11" s="172"/>
      <c r="D11" s="13"/>
      <c r="E11" s="16"/>
      <c r="F11" s="16"/>
      <c r="G11" s="16"/>
      <c r="H11" s="16"/>
      <c r="I11" s="16"/>
      <c r="J11" s="16"/>
      <c r="K11" s="16"/>
      <c r="L11" s="16"/>
      <c r="M11" s="16"/>
      <c r="N11" s="171" t="s">
        <v>20</v>
      </c>
      <c r="O11" s="171"/>
      <c r="P11" s="171"/>
      <c r="Q11" s="171"/>
      <c r="R11" s="171"/>
    </row>
    <row r="12" spans="1:18" ht="12.75">
      <c r="A12" s="21"/>
      <c r="B12" s="21"/>
      <c r="C12" s="21"/>
      <c r="D12" s="21"/>
      <c r="E12" s="16"/>
      <c r="F12" s="16"/>
      <c r="G12" s="16"/>
      <c r="H12" s="16"/>
      <c r="I12" s="16"/>
      <c r="J12" s="16"/>
      <c r="K12" s="16"/>
      <c r="L12" s="16"/>
      <c r="M12" s="16"/>
      <c r="N12" s="172" t="s">
        <v>77</v>
      </c>
      <c r="O12" s="172"/>
      <c r="P12" s="172"/>
      <c r="Q12" s="172"/>
      <c r="R12" s="10"/>
    </row>
    <row r="13" spans="1:18" ht="14.25">
      <c r="A13" s="21"/>
      <c r="B13" s="21"/>
      <c r="C13" s="21"/>
      <c r="D13" s="21"/>
      <c r="E13" s="21"/>
      <c r="F13" s="191" t="s">
        <v>76</v>
      </c>
      <c r="G13" s="191"/>
      <c r="H13" s="191"/>
      <c r="I13" s="191"/>
      <c r="J13" s="191"/>
      <c r="K13" s="191"/>
      <c r="L13" s="191"/>
      <c r="M13" s="191"/>
      <c r="N13" s="172" t="s">
        <v>99</v>
      </c>
      <c r="O13" s="172"/>
      <c r="P13" s="172"/>
      <c r="Q13" s="172"/>
      <c r="R13" s="10"/>
    </row>
    <row r="14" spans="1:18" ht="12.75">
      <c r="A14" s="21"/>
      <c r="B14" s="21"/>
      <c r="C14" s="21"/>
      <c r="D14" s="21"/>
      <c r="E14" s="21"/>
      <c r="F14" s="21"/>
      <c r="G14" s="21"/>
      <c r="H14" s="21"/>
      <c r="I14" s="21"/>
      <c r="J14" s="16"/>
      <c r="K14" s="16"/>
      <c r="L14" s="16"/>
      <c r="M14" s="16"/>
      <c r="N14" s="172" t="s">
        <v>49</v>
      </c>
      <c r="O14" s="172"/>
      <c r="P14" s="172"/>
      <c r="Q14" s="172"/>
      <c r="R14" s="10"/>
    </row>
    <row r="15" spans="1:18" ht="16.5" thickBot="1">
      <c r="A15" s="21"/>
      <c r="B15" s="21"/>
      <c r="C15" s="21"/>
      <c r="D15" s="21"/>
      <c r="E15" s="21"/>
      <c r="F15" s="21"/>
      <c r="G15" s="21"/>
      <c r="H15" s="189" t="s">
        <v>46</v>
      </c>
      <c r="I15" s="189"/>
      <c r="J15" s="21"/>
      <c r="K15" s="21"/>
      <c r="L15" s="21"/>
      <c r="M15" s="21"/>
      <c r="N15" s="21"/>
      <c r="O15" s="21"/>
      <c r="P15" s="23"/>
      <c r="Q15" s="21"/>
      <c r="R15" s="10"/>
    </row>
    <row r="16" spans="1:18" ht="12.75">
      <c r="A16" s="180" t="s">
        <v>0</v>
      </c>
      <c r="B16" s="192" t="s">
        <v>1</v>
      </c>
      <c r="C16" s="194" t="s">
        <v>5</v>
      </c>
      <c r="D16" s="196"/>
      <c r="E16" s="196"/>
      <c r="F16" s="196"/>
      <c r="G16" s="196"/>
      <c r="H16" s="196"/>
      <c r="I16" s="196"/>
      <c r="J16" s="196"/>
      <c r="K16" s="196"/>
      <c r="L16" s="197"/>
      <c r="M16" s="180" t="s">
        <v>2</v>
      </c>
      <c r="N16" s="182" t="s">
        <v>10</v>
      </c>
      <c r="O16" s="200" t="s">
        <v>9</v>
      </c>
      <c r="P16" s="202" t="s">
        <v>3</v>
      </c>
      <c r="Q16" s="204" t="s">
        <v>11</v>
      </c>
      <c r="R16" s="10"/>
    </row>
    <row r="17" spans="1:18" ht="51" customHeight="1">
      <c r="A17" s="181"/>
      <c r="B17" s="193"/>
      <c r="C17" s="195"/>
      <c r="D17" s="73"/>
      <c r="E17" s="206" t="s">
        <v>6</v>
      </c>
      <c r="F17" s="207"/>
      <c r="G17" s="200" t="s">
        <v>80</v>
      </c>
      <c r="H17" s="204"/>
      <c r="I17" s="187" t="s">
        <v>56</v>
      </c>
      <c r="J17" s="188"/>
      <c r="K17" s="187" t="s">
        <v>94</v>
      </c>
      <c r="L17" s="188"/>
      <c r="M17" s="181"/>
      <c r="N17" s="183"/>
      <c r="O17" s="201"/>
      <c r="P17" s="203"/>
      <c r="Q17" s="205"/>
      <c r="R17" s="10"/>
    </row>
    <row r="18" spans="1:18" ht="51" customHeight="1">
      <c r="A18" s="181"/>
      <c r="B18" s="193"/>
      <c r="C18" s="195"/>
      <c r="D18" s="30" t="s">
        <v>8</v>
      </c>
      <c r="E18" s="24" t="s">
        <v>7</v>
      </c>
      <c r="F18" s="30" t="s">
        <v>8</v>
      </c>
      <c r="G18" s="30" t="s">
        <v>7</v>
      </c>
      <c r="H18" s="124" t="s">
        <v>44</v>
      </c>
      <c r="I18" s="123" t="s">
        <v>7</v>
      </c>
      <c r="J18" s="125" t="s">
        <v>44</v>
      </c>
      <c r="K18" s="122" t="s">
        <v>7</v>
      </c>
      <c r="L18" s="126" t="s">
        <v>44</v>
      </c>
      <c r="M18" s="181"/>
      <c r="N18" s="183"/>
      <c r="O18" s="201"/>
      <c r="P18" s="203"/>
      <c r="Q18" s="205"/>
      <c r="R18" s="10"/>
    </row>
    <row r="19" spans="1:18" ht="16.5" customHeight="1">
      <c r="A19" s="81">
        <v>1</v>
      </c>
      <c r="B19" s="81">
        <v>2</v>
      </c>
      <c r="C19" s="74">
        <v>3</v>
      </c>
      <c r="D19" s="81">
        <v>5</v>
      </c>
      <c r="E19" s="81">
        <v>6</v>
      </c>
      <c r="F19" s="81">
        <v>7</v>
      </c>
      <c r="G19" s="81"/>
      <c r="H19" s="127">
        <v>8</v>
      </c>
      <c r="I19" s="127"/>
      <c r="J19" s="127">
        <v>9</v>
      </c>
      <c r="K19" s="127"/>
      <c r="L19" s="74">
        <v>10</v>
      </c>
      <c r="M19" s="81">
        <v>11</v>
      </c>
      <c r="N19" s="74">
        <v>12</v>
      </c>
      <c r="O19" s="137">
        <v>13</v>
      </c>
      <c r="P19" s="136">
        <v>14</v>
      </c>
      <c r="Q19" s="135">
        <v>15</v>
      </c>
      <c r="R19" s="10"/>
    </row>
    <row r="20" spans="1:18" ht="39.75" customHeight="1" thickBot="1">
      <c r="A20" s="33" t="s">
        <v>46</v>
      </c>
      <c r="B20" s="108">
        <v>0.25</v>
      </c>
      <c r="C20" s="152">
        <f>2986*0.25</f>
        <v>746.5</v>
      </c>
      <c r="D20" s="152"/>
      <c r="E20" s="153" t="s">
        <v>78</v>
      </c>
      <c r="F20" s="152">
        <v>0</v>
      </c>
      <c r="G20" s="152">
        <v>35</v>
      </c>
      <c r="H20" s="152">
        <f>C20*35%</f>
        <v>261.275</v>
      </c>
      <c r="I20" s="152">
        <v>25</v>
      </c>
      <c r="J20" s="35">
        <f>C20*25%</f>
        <v>186.625</v>
      </c>
      <c r="K20" s="35">
        <v>100</v>
      </c>
      <c r="L20" s="35">
        <f>C20*100%</f>
        <v>746.5</v>
      </c>
      <c r="M20" s="35">
        <f>L20+J20+H20+F20+C20</f>
        <v>1940.9</v>
      </c>
      <c r="N20" s="35">
        <f>M20*0.3</f>
        <v>582.27</v>
      </c>
      <c r="O20" s="109">
        <f>M20*0.3</f>
        <v>582.27</v>
      </c>
      <c r="P20" s="120">
        <f>O20+N20+M20</f>
        <v>3105.44</v>
      </c>
      <c r="Q20" s="36">
        <f>P20*12</f>
        <v>37265.28</v>
      </c>
      <c r="R20" s="10"/>
    </row>
    <row r="21" spans="1:18" ht="25.5" customHeight="1" thickBot="1">
      <c r="A21" s="39" t="s">
        <v>4</v>
      </c>
      <c r="B21" s="110"/>
      <c r="C21" s="42">
        <f>C20</f>
        <v>746.5</v>
      </c>
      <c r="D21" s="42">
        <f>SUM(D20)</f>
        <v>0</v>
      </c>
      <c r="E21" s="42"/>
      <c r="F21" s="42">
        <f>F20</f>
        <v>0</v>
      </c>
      <c r="G21" s="42"/>
      <c r="H21" s="42">
        <f>H20</f>
        <v>261.275</v>
      </c>
      <c r="I21" s="42"/>
      <c r="J21" s="42">
        <f aca="true" t="shared" si="0" ref="J21:Q21">J20</f>
        <v>186.625</v>
      </c>
      <c r="K21" s="42"/>
      <c r="L21" s="42">
        <f t="shared" si="0"/>
        <v>746.5</v>
      </c>
      <c r="M21" s="42">
        <f t="shared" si="0"/>
        <v>1940.9</v>
      </c>
      <c r="N21" s="42">
        <f t="shared" si="0"/>
        <v>582.27</v>
      </c>
      <c r="O21" s="114">
        <f t="shared" si="0"/>
        <v>582.27</v>
      </c>
      <c r="P21" s="44">
        <f t="shared" si="0"/>
        <v>3105.44</v>
      </c>
      <c r="Q21" s="45">
        <f t="shared" si="0"/>
        <v>37265.28</v>
      </c>
      <c r="R21" s="10"/>
    </row>
    <row r="22" spans="1:18" ht="16.5" customHeight="1">
      <c r="A22" s="190" t="s">
        <v>85</v>
      </c>
      <c r="B22" s="190"/>
      <c r="C22" s="190"/>
      <c r="D22" s="190"/>
      <c r="E22" s="190"/>
      <c r="F22" s="190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0"/>
    </row>
    <row r="23" spans="1:18" ht="12.7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0"/>
      <c r="O23" s="10"/>
      <c r="P23" s="10"/>
      <c r="Q23" s="10"/>
      <c r="R23" s="10"/>
    </row>
    <row r="24" spans="1:18" ht="17.25" customHeight="1">
      <c r="A24" s="171" t="s">
        <v>83</v>
      </c>
      <c r="B24" s="171"/>
      <c r="C24" s="171"/>
      <c r="D24" s="171"/>
      <c r="E24" s="171"/>
      <c r="F24" s="47"/>
      <c r="G24" s="47"/>
      <c r="H24" s="47"/>
      <c r="I24" s="119"/>
      <c r="J24" s="198"/>
      <c r="K24" s="198"/>
      <c r="L24" s="198"/>
      <c r="M24" s="47"/>
      <c r="N24" s="21"/>
      <c r="O24" s="198" t="s">
        <v>47</v>
      </c>
      <c r="P24" s="198"/>
      <c r="Q24" s="198"/>
      <c r="R24" s="10"/>
    </row>
    <row r="25" spans="1:18" ht="9" customHeight="1">
      <c r="A25" s="10"/>
      <c r="B25" s="10"/>
      <c r="C25" s="10"/>
      <c r="D25" s="10"/>
      <c r="E25" s="49"/>
      <c r="F25" s="155"/>
      <c r="G25" s="155"/>
      <c r="H25" s="155"/>
      <c r="I25" s="18"/>
      <c r="J25" s="208" t="s">
        <v>25</v>
      </c>
      <c r="K25" s="208"/>
      <c r="L25" s="208"/>
      <c r="M25" s="155"/>
      <c r="N25" s="49"/>
      <c r="O25" s="199" t="s">
        <v>26</v>
      </c>
      <c r="P25" s="199"/>
      <c r="Q25" s="199"/>
      <c r="R25" s="10"/>
    </row>
    <row r="26" spans="1:18" ht="12.75">
      <c r="A26" s="172"/>
      <c r="B26" s="172"/>
      <c r="C26" s="172"/>
      <c r="D26" s="13"/>
      <c r="E26" s="10"/>
      <c r="F26" s="58"/>
      <c r="G26" s="58"/>
      <c r="H26" s="58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171" t="s">
        <v>21</v>
      </c>
      <c r="B27" s="171"/>
      <c r="C27" s="171"/>
      <c r="D27" s="20"/>
      <c r="E27" s="21"/>
      <c r="F27" s="47"/>
      <c r="G27" s="47"/>
      <c r="H27" s="47"/>
      <c r="I27" s="47"/>
      <c r="J27" s="198"/>
      <c r="K27" s="198"/>
      <c r="L27" s="198"/>
      <c r="M27" s="47"/>
      <c r="N27" s="47"/>
      <c r="O27" s="198" t="s">
        <v>90</v>
      </c>
      <c r="P27" s="198"/>
      <c r="Q27" s="198"/>
      <c r="R27" s="10"/>
    </row>
    <row r="28" spans="1:18" ht="10.5" customHeight="1">
      <c r="A28" s="21"/>
      <c r="B28" s="21"/>
      <c r="C28" s="21"/>
      <c r="D28" s="21"/>
      <c r="E28" s="10"/>
      <c r="F28" s="155"/>
      <c r="G28" s="155"/>
      <c r="H28" s="155"/>
      <c r="I28" s="48"/>
      <c r="J28" s="208" t="s">
        <v>25</v>
      </c>
      <c r="K28" s="208"/>
      <c r="L28" s="208"/>
      <c r="M28" s="155"/>
      <c r="N28" s="155"/>
      <c r="O28" s="199" t="s">
        <v>26</v>
      </c>
      <c r="P28" s="199"/>
      <c r="Q28" s="199"/>
      <c r="R28" s="10"/>
    </row>
    <row r="29" spans="1:4" ht="12.75">
      <c r="A29" s="1"/>
      <c r="B29" s="1"/>
      <c r="C29" s="1"/>
      <c r="D29" s="1"/>
    </row>
  </sheetData>
  <sheetProtection/>
  <mergeCells count="47">
    <mergeCell ref="O27:Q27"/>
    <mergeCell ref="O28:Q28"/>
    <mergeCell ref="J24:L24"/>
    <mergeCell ref="J25:L25"/>
    <mergeCell ref="J27:L27"/>
    <mergeCell ref="J28:L28"/>
    <mergeCell ref="A26:C26"/>
    <mergeCell ref="A27:C27"/>
    <mergeCell ref="A24:E24"/>
    <mergeCell ref="O24:Q24"/>
    <mergeCell ref="O25:Q25"/>
    <mergeCell ref="O16:O18"/>
    <mergeCell ref="P16:P18"/>
    <mergeCell ref="Q16:Q18"/>
    <mergeCell ref="E17:F17"/>
    <mergeCell ref="G17:H17"/>
    <mergeCell ref="A23:M23"/>
    <mergeCell ref="A22:F22"/>
    <mergeCell ref="N12:Q12"/>
    <mergeCell ref="F13:M13"/>
    <mergeCell ref="N13:Q13"/>
    <mergeCell ref="N14:Q14"/>
    <mergeCell ref="A16:A18"/>
    <mergeCell ref="B16:B18"/>
    <mergeCell ref="C16:C18"/>
    <mergeCell ref="D16:L16"/>
    <mergeCell ref="M16:M18"/>
    <mergeCell ref="N16:N18"/>
    <mergeCell ref="L9:M9"/>
    <mergeCell ref="A10:F10"/>
    <mergeCell ref="H10:J10"/>
    <mergeCell ref="L10:M10"/>
    <mergeCell ref="I17:J17"/>
    <mergeCell ref="K17:L17"/>
    <mergeCell ref="H15:I15"/>
    <mergeCell ref="O1:R1"/>
    <mergeCell ref="N2:Q2"/>
    <mergeCell ref="N3:Q3"/>
    <mergeCell ref="P4:Q4"/>
    <mergeCell ref="N5:O5"/>
    <mergeCell ref="P5:Q5"/>
    <mergeCell ref="A6:N6"/>
    <mergeCell ref="P6:Q6"/>
    <mergeCell ref="H9:J9"/>
    <mergeCell ref="O10:R10"/>
    <mergeCell ref="A11:C11"/>
    <mergeCell ref="N11:R11"/>
  </mergeCells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34"/>
  <sheetViews>
    <sheetView view="pageBreakPreview" zoomScaleSheetLayoutView="100" zoomScalePageLayoutView="0" workbookViewId="0" topLeftCell="A13">
      <selection activeCell="J30" sqref="J30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6.625" style="0" customWidth="1"/>
    <col min="4" max="4" width="10.875" style="0" customWidth="1"/>
    <col min="5" max="5" width="6.875" style="0" customWidth="1"/>
    <col min="9" max="9" width="6.125" style="0" customWidth="1"/>
    <col min="10" max="10" width="9.375" style="0" customWidth="1"/>
    <col min="11" max="11" width="5.625" style="0" customWidth="1"/>
    <col min="12" max="12" width="9.75390625" style="5" customWidth="1"/>
    <col min="13" max="13" width="0.2421875" style="5" hidden="1" customWidth="1"/>
    <col min="14" max="14" width="9.00390625" style="0" hidden="1" customWidth="1"/>
    <col min="15" max="15" width="13.875" style="0" customWidth="1"/>
    <col min="16" max="16" width="9.875" style="0" customWidth="1"/>
    <col min="17" max="17" width="10.25390625" style="0" customWidth="1"/>
    <col min="18" max="18" width="10.875" style="0" customWidth="1"/>
    <col min="19" max="19" width="11.75390625" style="0" customWidth="1"/>
  </cols>
  <sheetData>
    <row r="1" spans="1:19" s="3" customFormat="1" ht="12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  <c r="M1" s="84"/>
      <c r="N1" s="83"/>
      <c r="O1" s="83"/>
      <c r="P1" s="173" t="s">
        <v>28</v>
      </c>
      <c r="Q1" s="173"/>
      <c r="R1" s="173"/>
      <c r="S1" s="173"/>
    </row>
    <row r="2" spans="1:19" s="3" customFormat="1" ht="11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  <c r="M2" s="84"/>
      <c r="N2" s="83"/>
      <c r="O2" s="83"/>
      <c r="P2" s="174" t="s">
        <v>29</v>
      </c>
      <c r="Q2" s="174"/>
      <c r="R2" s="174"/>
      <c r="S2" s="174"/>
    </row>
    <row r="3" spans="1:19" s="3" customFormat="1" ht="11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  <c r="M3" s="84"/>
      <c r="N3" s="83"/>
      <c r="O3" s="83"/>
      <c r="P3" s="174" t="s">
        <v>30</v>
      </c>
      <c r="Q3" s="174"/>
      <c r="R3" s="174"/>
      <c r="S3" s="174"/>
    </row>
    <row r="4" spans="1:19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53"/>
      <c r="M4" s="53"/>
      <c r="N4" s="10"/>
      <c r="O4" s="10"/>
      <c r="P4" s="10"/>
      <c r="Q4" s="248" t="s">
        <v>31</v>
      </c>
      <c r="R4" s="248"/>
      <c r="S4" s="248"/>
    </row>
    <row r="5" spans="1:1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53"/>
      <c r="M5" s="53"/>
      <c r="N5" s="10"/>
      <c r="O5" s="239" t="s">
        <v>33</v>
      </c>
      <c r="P5" s="240"/>
      <c r="Q5" s="249" t="s">
        <v>32</v>
      </c>
      <c r="R5" s="250"/>
      <c r="S5" s="251"/>
    </row>
    <row r="6" spans="1:19" ht="13.5" thickBot="1">
      <c r="A6" s="210" t="s">
        <v>54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" t="s">
        <v>34</v>
      </c>
      <c r="Q6" s="254"/>
      <c r="R6" s="255"/>
      <c r="S6" s="256"/>
    </row>
    <row r="7" spans="1:19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53"/>
      <c r="M7" s="53"/>
      <c r="N7" s="10"/>
      <c r="O7" s="10"/>
      <c r="P7" s="10"/>
      <c r="Q7" s="21"/>
      <c r="R7" s="21"/>
      <c r="S7" s="21"/>
    </row>
    <row r="8" spans="1:19" ht="12.75">
      <c r="A8" s="10"/>
      <c r="B8" s="12"/>
      <c r="C8" s="12"/>
      <c r="D8" s="12"/>
      <c r="E8" s="12"/>
      <c r="F8" s="12"/>
      <c r="G8" s="12"/>
      <c r="H8" s="12"/>
      <c r="I8" s="12"/>
      <c r="J8" s="12"/>
      <c r="K8" s="12"/>
      <c r="L8" s="54"/>
      <c r="M8" s="54"/>
      <c r="N8" s="12"/>
      <c r="O8" s="12"/>
      <c r="P8" s="12"/>
      <c r="Q8" s="12"/>
      <c r="R8" s="12"/>
      <c r="S8" s="12"/>
    </row>
    <row r="9" spans="1:19" s="4" customFormat="1" ht="15.75" customHeight="1" thickBot="1">
      <c r="A9" s="85"/>
      <c r="B9" s="86"/>
      <c r="C9" s="86"/>
      <c r="D9" s="244" t="s">
        <v>18</v>
      </c>
      <c r="E9" s="244"/>
      <c r="F9" s="244"/>
      <c r="G9" s="244"/>
      <c r="H9" s="244"/>
      <c r="I9" s="244"/>
      <c r="J9" s="245"/>
      <c r="K9" s="241" t="s">
        <v>16</v>
      </c>
      <c r="L9" s="241"/>
      <c r="M9" s="88"/>
      <c r="N9" s="253" t="s">
        <v>17</v>
      </c>
      <c r="O9" s="253"/>
      <c r="P9" s="87"/>
      <c r="Q9" s="87"/>
      <c r="R9" s="87"/>
      <c r="S9" s="87"/>
    </row>
    <row r="10" spans="1:19" ht="13.5" customHeight="1" thickBot="1">
      <c r="A10" s="21"/>
      <c r="B10" s="16"/>
      <c r="C10" s="16"/>
      <c r="D10" s="16"/>
      <c r="E10" s="56"/>
      <c r="F10" s="56"/>
      <c r="G10" s="56"/>
      <c r="H10" s="56"/>
      <c r="I10" s="56"/>
      <c r="J10" s="89"/>
      <c r="K10" s="246">
        <v>2</v>
      </c>
      <c r="L10" s="247"/>
      <c r="M10" s="90"/>
      <c r="N10" s="229">
        <v>42016</v>
      </c>
      <c r="O10" s="230"/>
      <c r="P10" s="170" t="s">
        <v>19</v>
      </c>
      <c r="Q10" s="170"/>
      <c r="R10" s="170"/>
      <c r="S10" s="170"/>
    </row>
    <row r="11" spans="1:19" ht="12.75">
      <c r="A11" s="21"/>
      <c r="B11" s="56"/>
      <c r="C11" s="56"/>
      <c r="D11" s="56"/>
      <c r="E11" s="56"/>
      <c r="F11" s="56"/>
      <c r="G11" s="56"/>
      <c r="H11" s="56"/>
      <c r="I11" s="56"/>
      <c r="J11" s="56"/>
      <c r="K11" s="58"/>
      <c r="L11" s="59"/>
      <c r="M11" s="59"/>
      <c r="N11" s="10"/>
      <c r="O11" s="21"/>
      <c r="P11" s="171" t="s">
        <v>24</v>
      </c>
      <c r="Q11" s="171"/>
      <c r="R11" s="171"/>
      <c r="S11" s="171"/>
    </row>
    <row r="12" spans="1:19" ht="12.75">
      <c r="A12" s="21"/>
      <c r="B12" s="21"/>
      <c r="C12" s="21"/>
      <c r="D12" s="12"/>
      <c r="E12" s="228" t="s">
        <v>66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171" t="s">
        <v>65</v>
      </c>
      <c r="Q12" s="171"/>
      <c r="R12" s="171"/>
      <c r="S12" s="171"/>
    </row>
    <row r="13" spans="1:19" ht="12.75">
      <c r="A13" s="21"/>
      <c r="B13" s="21"/>
      <c r="C13" s="21"/>
      <c r="D13" s="12"/>
      <c r="E13" s="12"/>
      <c r="F13" s="12"/>
      <c r="G13" s="12"/>
      <c r="H13" s="12"/>
      <c r="I13" s="12"/>
      <c r="J13" s="12"/>
      <c r="K13" s="12"/>
      <c r="L13" s="60"/>
      <c r="M13" s="60"/>
      <c r="N13" s="12"/>
      <c r="O13" s="21"/>
      <c r="P13" s="171" t="s">
        <v>58</v>
      </c>
      <c r="Q13" s="171"/>
      <c r="R13" s="171"/>
      <c r="S13" s="171"/>
    </row>
    <row r="14" spans="1:19" ht="12.75">
      <c r="A14" s="10"/>
      <c r="B14" s="21"/>
      <c r="C14" s="21"/>
      <c r="D14" s="21"/>
      <c r="E14" s="21"/>
      <c r="F14" s="21"/>
      <c r="G14" s="21"/>
      <c r="H14" s="21"/>
      <c r="I14" s="12"/>
      <c r="J14" s="12"/>
      <c r="K14" s="12"/>
      <c r="L14" s="60"/>
      <c r="M14" s="60"/>
      <c r="N14" s="12"/>
      <c r="O14" s="21"/>
      <c r="P14" s="171" t="s">
        <v>53</v>
      </c>
      <c r="Q14" s="171"/>
      <c r="R14" s="171"/>
      <c r="S14" s="171"/>
    </row>
    <row r="15" spans="1:19" ht="12.75">
      <c r="A15" s="10"/>
      <c r="B15" s="21"/>
      <c r="C15" s="21"/>
      <c r="D15" s="21"/>
      <c r="E15" s="21"/>
      <c r="F15" s="21"/>
      <c r="G15" s="21"/>
      <c r="H15" s="21"/>
      <c r="I15" s="21"/>
      <c r="J15" s="12"/>
      <c r="K15" s="12"/>
      <c r="L15" s="60"/>
      <c r="M15" s="60"/>
      <c r="N15" s="12"/>
      <c r="O15" s="12"/>
      <c r="P15" s="10"/>
      <c r="Q15" s="10"/>
      <c r="R15" s="10"/>
      <c r="S15" s="10"/>
    </row>
    <row r="16" spans="1:19" ht="12.75">
      <c r="A16" s="211" t="s">
        <v>23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</row>
    <row r="17" spans="1:19" ht="13.5" thickBot="1">
      <c r="A17" s="210"/>
      <c r="B17" s="210"/>
      <c r="C17" s="211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10"/>
    </row>
    <row r="18" spans="1:19" ht="12.75">
      <c r="A18" s="192" t="s">
        <v>14</v>
      </c>
      <c r="B18" s="221" t="s">
        <v>0</v>
      </c>
      <c r="C18" s="235" t="s">
        <v>35</v>
      </c>
      <c r="D18" s="232" t="s">
        <v>36</v>
      </c>
      <c r="E18" s="223" t="s">
        <v>37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6" t="s">
        <v>2</v>
      </c>
      <c r="P18" s="224" t="s">
        <v>41</v>
      </c>
      <c r="Q18" s="219" t="s">
        <v>38</v>
      </c>
      <c r="R18" s="212" t="s">
        <v>3</v>
      </c>
      <c r="S18" s="215" t="s">
        <v>11</v>
      </c>
    </row>
    <row r="19" spans="1:19" ht="51" customHeight="1" thickBot="1">
      <c r="A19" s="193"/>
      <c r="B19" s="221"/>
      <c r="C19" s="236"/>
      <c r="D19" s="232"/>
      <c r="E19" s="223" t="s">
        <v>6</v>
      </c>
      <c r="F19" s="223"/>
      <c r="G19" s="131" t="s">
        <v>55</v>
      </c>
      <c r="H19" s="61" t="s">
        <v>51</v>
      </c>
      <c r="I19" s="224" t="s">
        <v>56</v>
      </c>
      <c r="J19" s="224"/>
      <c r="K19" s="252" t="s">
        <v>52</v>
      </c>
      <c r="L19" s="252"/>
      <c r="M19" s="217" t="s">
        <v>43</v>
      </c>
      <c r="N19" s="218"/>
      <c r="O19" s="226"/>
      <c r="P19" s="224"/>
      <c r="Q19" s="219"/>
      <c r="R19" s="213"/>
      <c r="S19" s="215"/>
    </row>
    <row r="20" spans="1:19" ht="13.5" thickBot="1">
      <c r="A20" s="209"/>
      <c r="B20" s="222"/>
      <c r="C20" s="237"/>
      <c r="D20" s="233"/>
      <c r="E20" s="62" t="s">
        <v>7</v>
      </c>
      <c r="F20" s="62" t="s">
        <v>8</v>
      </c>
      <c r="G20" s="91">
        <v>0.3</v>
      </c>
      <c r="H20" s="92"/>
      <c r="I20" s="62" t="s">
        <v>7</v>
      </c>
      <c r="J20" s="62" t="s">
        <v>8</v>
      </c>
      <c r="K20" s="93"/>
      <c r="L20" s="94" t="s">
        <v>8</v>
      </c>
      <c r="M20" s="95"/>
      <c r="N20" s="96"/>
      <c r="O20" s="227"/>
      <c r="P20" s="231"/>
      <c r="Q20" s="220"/>
      <c r="R20" s="214"/>
      <c r="S20" s="216"/>
    </row>
    <row r="21" spans="1:19" ht="18.75" customHeight="1">
      <c r="A21" s="29">
        <v>1</v>
      </c>
      <c r="B21" s="138" t="s">
        <v>13</v>
      </c>
      <c r="C21" s="142">
        <v>1</v>
      </c>
      <c r="D21" s="68">
        <v>5670</v>
      </c>
      <c r="E21" s="97">
        <v>10</v>
      </c>
      <c r="F21" s="68">
        <f>D21*0.1</f>
        <v>567</v>
      </c>
      <c r="G21" s="68">
        <f>D21*30%</f>
        <v>1701</v>
      </c>
      <c r="H21" s="68">
        <v>0</v>
      </c>
      <c r="I21" s="97">
        <v>16.67</v>
      </c>
      <c r="J21" s="68">
        <f>D21*16.67%</f>
        <v>945.1890000000001</v>
      </c>
      <c r="K21" s="97">
        <v>1</v>
      </c>
      <c r="L21" s="70">
        <f>D21*K21</f>
        <v>5670</v>
      </c>
      <c r="M21" s="69"/>
      <c r="N21" s="68"/>
      <c r="O21" s="98">
        <f>N21+D21+F21+J21+L21+G21+H21</f>
        <v>14553.189</v>
      </c>
      <c r="P21" s="68">
        <f>O21*30/100</f>
        <v>4365.9567</v>
      </c>
      <c r="Q21" s="70">
        <f>O21*30/100</f>
        <v>4365.9567</v>
      </c>
      <c r="R21" s="99">
        <f>O21+P21+Q21</f>
        <v>23285.1024</v>
      </c>
      <c r="S21" s="68">
        <f>R21*12</f>
        <v>279421.2288</v>
      </c>
    </row>
    <row r="22" spans="1:19" ht="39.75" customHeight="1">
      <c r="A22" s="81">
        <v>2</v>
      </c>
      <c r="B22" s="139" t="s">
        <v>60</v>
      </c>
      <c r="C22" s="143">
        <v>0.5</v>
      </c>
      <c r="D22" s="130">
        <v>2106</v>
      </c>
      <c r="E22" s="66">
        <v>0</v>
      </c>
      <c r="F22" s="65">
        <v>0</v>
      </c>
      <c r="G22" s="65">
        <f>D22*30%</f>
        <v>631.8</v>
      </c>
      <c r="H22" s="65">
        <v>0</v>
      </c>
      <c r="I22" s="66">
        <v>16.67</v>
      </c>
      <c r="J22" s="65">
        <f>D22*16.67%</f>
        <v>351.07020000000006</v>
      </c>
      <c r="K22" s="66">
        <v>1</v>
      </c>
      <c r="L22" s="65">
        <f>D22*100%</f>
        <v>2106</v>
      </c>
      <c r="M22" s="65"/>
      <c r="N22" s="65"/>
      <c r="O22" s="67">
        <f>D22+F22+G22+H22+J22+L22</f>
        <v>5194.8702</v>
      </c>
      <c r="P22" s="65">
        <f>O22*30/100</f>
        <v>1558.46106</v>
      </c>
      <c r="Q22" s="79">
        <f>O22*30/100</f>
        <v>1558.46106</v>
      </c>
      <c r="R22" s="80">
        <f>O22+P22+Q22</f>
        <v>8311.79232</v>
      </c>
      <c r="S22" s="68">
        <f>R22*12</f>
        <v>99741.50784</v>
      </c>
    </row>
    <row r="23" spans="1:19" ht="27" customHeight="1">
      <c r="A23" s="81">
        <v>3</v>
      </c>
      <c r="B23" s="140" t="s">
        <v>59</v>
      </c>
      <c r="C23" s="144">
        <v>1</v>
      </c>
      <c r="D23" s="38">
        <v>3685</v>
      </c>
      <c r="E23" s="103">
        <v>0</v>
      </c>
      <c r="F23" s="38">
        <v>0</v>
      </c>
      <c r="G23" s="68">
        <f>D23*30%</f>
        <v>1105.5</v>
      </c>
      <c r="H23" s="68">
        <v>0</v>
      </c>
      <c r="I23" s="103">
        <v>16.67</v>
      </c>
      <c r="J23" s="68">
        <f>D23*16.67%</f>
        <v>614.2895000000001</v>
      </c>
      <c r="K23" s="103">
        <v>1.7</v>
      </c>
      <c r="L23" s="70">
        <f>D23*K23</f>
        <v>6264.5</v>
      </c>
      <c r="M23" s="104"/>
      <c r="N23" s="38"/>
      <c r="O23" s="82">
        <f>D23+F23+G23+H23+J23+L23</f>
        <v>11669.289499999999</v>
      </c>
      <c r="P23" s="38">
        <f>O23*30%</f>
        <v>3500.7868499999995</v>
      </c>
      <c r="Q23" s="105">
        <f>O23*30%</f>
        <v>3500.7868499999995</v>
      </c>
      <c r="R23" s="99">
        <f>O23+P23+Q23</f>
        <v>18670.8632</v>
      </c>
      <c r="S23" s="68">
        <f>R23*12</f>
        <v>224050.3584</v>
      </c>
    </row>
    <row r="24" spans="1:19" ht="25.5" customHeight="1" thickBot="1">
      <c r="A24" s="81">
        <v>4</v>
      </c>
      <c r="B24" s="141" t="s">
        <v>84</v>
      </c>
      <c r="C24" s="145">
        <v>1</v>
      </c>
      <c r="D24" s="36">
        <v>3565</v>
      </c>
      <c r="E24" s="107" t="s">
        <v>78</v>
      </c>
      <c r="F24" s="36">
        <v>0</v>
      </c>
      <c r="G24" s="68">
        <f>D24*30%</f>
        <v>1069.5</v>
      </c>
      <c r="H24" s="68">
        <v>0</v>
      </c>
      <c r="I24" s="108">
        <v>16.67</v>
      </c>
      <c r="J24" s="68">
        <f>D24*16.67%</f>
        <v>594.2855000000001</v>
      </c>
      <c r="K24" s="108">
        <v>1.7</v>
      </c>
      <c r="L24" s="70">
        <f>D24*K24</f>
        <v>6060.5</v>
      </c>
      <c r="M24" s="35"/>
      <c r="N24" s="35"/>
      <c r="O24" s="82">
        <f>N24+D24+F24+J24+L24+G24+H24</f>
        <v>11289.2855</v>
      </c>
      <c r="P24" s="36">
        <f>O24*30/100</f>
        <v>3386.78565</v>
      </c>
      <c r="Q24" s="109">
        <f>O24*30/100</f>
        <v>3386.78565</v>
      </c>
      <c r="R24" s="151">
        <f>O24+P24+Q24</f>
        <v>18062.8568</v>
      </c>
      <c r="S24" s="68">
        <f>R24*12</f>
        <v>216754.28160000002</v>
      </c>
    </row>
    <row r="25" spans="1:19" ht="25.5" customHeight="1" thickBot="1">
      <c r="A25" s="242" t="s">
        <v>40</v>
      </c>
      <c r="B25" s="243"/>
      <c r="C25" s="146">
        <f>SUM(C21:C24)</f>
        <v>3.5</v>
      </c>
      <c r="D25" s="41">
        <f>SUM(D21:D24)</f>
        <v>15026</v>
      </c>
      <c r="E25" s="110"/>
      <c r="F25" s="41">
        <f>SUM(F21:F21)</f>
        <v>567</v>
      </c>
      <c r="G25" s="41">
        <f>SUM(G21:G21)</f>
        <v>1701</v>
      </c>
      <c r="H25" s="41">
        <f>SUM(H21:H21)</f>
        <v>0</v>
      </c>
      <c r="I25" s="41">
        <f>SUM(I21:I21)</f>
        <v>16.67</v>
      </c>
      <c r="J25" s="41">
        <f>SUM(J21:J24)</f>
        <v>2504.8342000000002</v>
      </c>
      <c r="K25" s="111"/>
      <c r="L25" s="112">
        <f>SUM(L21:L24)</f>
        <v>20101</v>
      </c>
      <c r="M25" s="44"/>
      <c r="N25" s="41">
        <f aca="true" t="shared" si="0" ref="N25:S25">SUM(N21:N24)</f>
        <v>0</v>
      </c>
      <c r="O25" s="113">
        <f t="shared" si="0"/>
        <v>42706.6342</v>
      </c>
      <c r="P25" s="41">
        <f t="shared" si="0"/>
        <v>12811.99026</v>
      </c>
      <c r="Q25" s="114">
        <f t="shared" si="0"/>
        <v>12811.99026</v>
      </c>
      <c r="R25" s="44">
        <f>SUM(R21:R24)</f>
        <v>68330.61472000001</v>
      </c>
      <c r="S25" s="45">
        <f t="shared" si="0"/>
        <v>819967.37664</v>
      </c>
    </row>
    <row r="26" spans="1:19" ht="13.5">
      <c r="A26" s="234" t="s">
        <v>96</v>
      </c>
      <c r="B26" s="234"/>
      <c r="C26" s="234"/>
      <c r="D26" s="234"/>
      <c r="E26" s="234"/>
      <c r="F26" s="147"/>
      <c r="G26" s="147"/>
      <c r="H26" s="147"/>
      <c r="I26" s="147"/>
      <c r="J26" s="147"/>
      <c r="K26" s="148"/>
      <c r="L26" s="147"/>
      <c r="M26" s="147"/>
      <c r="N26" s="147"/>
      <c r="O26" s="149"/>
      <c r="P26" s="147"/>
      <c r="Q26" s="147"/>
      <c r="R26" s="147"/>
      <c r="S26" s="147"/>
    </row>
    <row r="27" spans="1:19" s="150" customFormat="1" ht="15.75" customHeight="1">
      <c r="A27" s="238" t="s">
        <v>97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0"/>
      <c r="L27" s="20"/>
      <c r="M27" s="20"/>
      <c r="N27" s="20"/>
      <c r="O27" s="20"/>
      <c r="P27" s="20"/>
      <c r="Q27" s="20"/>
      <c r="R27" s="20"/>
      <c r="S27" s="20"/>
    </row>
    <row r="28" spans="1:19" s="150" customFormat="1" ht="15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.75">
      <c r="A29" s="172" t="s">
        <v>83</v>
      </c>
      <c r="B29" s="172"/>
      <c r="C29" s="21"/>
      <c r="D29" s="21"/>
      <c r="E29" s="47"/>
      <c r="F29" s="47"/>
      <c r="G29" s="47"/>
      <c r="H29" s="47"/>
      <c r="I29" s="47"/>
      <c r="J29" s="21"/>
      <c r="K29" s="46"/>
      <c r="L29" s="72"/>
      <c r="M29" s="72"/>
      <c r="N29" s="46"/>
      <c r="O29" s="21"/>
      <c r="P29" s="198" t="s">
        <v>47</v>
      </c>
      <c r="Q29" s="198"/>
      <c r="R29" s="198"/>
      <c r="S29" s="10"/>
    </row>
    <row r="30" spans="1:19" ht="10.5" customHeight="1">
      <c r="A30" s="10"/>
      <c r="B30" s="172"/>
      <c r="C30" s="172"/>
      <c r="D30" s="172"/>
      <c r="E30" s="155"/>
      <c r="F30" s="155"/>
      <c r="G30" s="155"/>
      <c r="H30" s="155"/>
      <c r="I30" s="155"/>
      <c r="J30" s="10"/>
      <c r="K30" s="199" t="s">
        <v>25</v>
      </c>
      <c r="L30" s="199"/>
      <c r="M30" s="199"/>
      <c r="N30" s="199"/>
      <c r="O30" s="49"/>
      <c r="P30" s="208" t="s">
        <v>26</v>
      </c>
      <c r="Q30" s="208"/>
      <c r="R30" s="208"/>
      <c r="S30" s="10"/>
    </row>
    <row r="31" spans="1:19" ht="12.75">
      <c r="A31" s="10"/>
      <c r="B31" s="172"/>
      <c r="C31" s="172"/>
      <c r="D31" s="172"/>
      <c r="E31" s="58"/>
      <c r="F31" s="58"/>
      <c r="G31" s="58"/>
      <c r="H31" s="58"/>
      <c r="I31" s="58"/>
      <c r="J31" s="10"/>
      <c r="K31" s="10"/>
      <c r="L31" s="53"/>
      <c r="M31" s="53"/>
      <c r="N31" s="10"/>
      <c r="O31" s="10"/>
      <c r="P31" s="10"/>
      <c r="Q31" s="10"/>
      <c r="R31" s="10"/>
      <c r="S31" s="10"/>
    </row>
    <row r="32" spans="1:19" ht="12.75">
      <c r="A32" s="21" t="s">
        <v>27</v>
      </c>
      <c r="B32" s="21"/>
      <c r="C32" s="21"/>
      <c r="D32" s="21"/>
      <c r="E32" s="47"/>
      <c r="F32" s="47"/>
      <c r="G32" s="47"/>
      <c r="H32" s="47"/>
      <c r="I32" s="47"/>
      <c r="J32" s="21"/>
      <c r="K32" s="198"/>
      <c r="L32" s="198"/>
      <c r="M32" s="132"/>
      <c r="N32" s="47" t="s">
        <v>48</v>
      </c>
      <c r="O32" s="47"/>
      <c r="P32" s="225" t="s">
        <v>90</v>
      </c>
      <c r="Q32" s="225"/>
      <c r="R32" s="225"/>
      <c r="S32" s="10"/>
    </row>
    <row r="33" spans="1:19" ht="12.75">
      <c r="A33" s="10"/>
      <c r="B33" s="21"/>
      <c r="C33" s="21"/>
      <c r="D33" s="21"/>
      <c r="E33" s="155"/>
      <c r="F33" s="155"/>
      <c r="G33" s="155"/>
      <c r="H33" s="155"/>
      <c r="I33" s="155"/>
      <c r="J33" s="10"/>
      <c r="K33" s="208" t="s">
        <v>25</v>
      </c>
      <c r="L33" s="208"/>
      <c r="M33" s="155"/>
      <c r="N33" s="155"/>
      <c r="O33" s="155"/>
      <c r="P33" s="208" t="s">
        <v>26</v>
      </c>
      <c r="Q33" s="208"/>
      <c r="R33" s="208"/>
      <c r="S33" s="10"/>
    </row>
    <row r="34" spans="12:17" ht="12.75">
      <c r="L34" s="156"/>
      <c r="M34" s="156"/>
      <c r="N34" s="134"/>
      <c r="O34" s="134"/>
      <c r="P34" s="134"/>
      <c r="Q34" s="134"/>
    </row>
  </sheetData>
  <sheetProtection/>
  <mergeCells count="48">
    <mergeCell ref="Q6:S6"/>
    <mergeCell ref="K10:L10"/>
    <mergeCell ref="K32:L32"/>
    <mergeCell ref="K33:L33"/>
    <mergeCell ref="P1:S1"/>
    <mergeCell ref="P2:S2"/>
    <mergeCell ref="P3:S3"/>
    <mergeCell ref="Q4:S4"/>
    <mergeCell ref="Q5:S5"/>
    <mergeCell ref="K19:L19"/>
    <mergeCell ref="N9:O9"/>
    <mergeCell ref="P30:R30"/>
    <mergeCell ref="O5:P5"/>
    <mergeCell ref="K9:L9"/>
    <mergeCell ref="A16:S16"/>
    <mergeCell ref="A25:B25"/>
    <mergeCell ref="P10:S10"/>
    <mergeCell ref="P11:S11"/>
    <mergeCell ref="P12:S12"/>
    <mergeCell ref="P13:S13"/>
    <mergeCell ref="D9:J9"/>
    <mergeCell ref="D18:D20"/>
    <mergeCell ref="A26:E26"/>
    <mergeCell ref="P14:S14"/>
    <mergeCell ref="A29:B29"/>
    <mergeCell ref="C18:C20"/>
    <mergeCell ref="E19:F19"/>
    <mergeCell ref="A27:J27"/>
    <mergeCell ref="P32:R32"/>
    <mergeCell ref="A6:O6"/>
    <mergeCell ref="B31:D31"/>
    <mergeCell ref="P29:R29"/>
    <mergeCell ref="B30:D30"/>
    <mergeCell ref="O18:O20"/>
    <mergeCell ref="E12:O12"/>
    <mergeCell ref="N10:O10"/>
    <mergeCell ref="P18:P20"/>
    <mergeCell ref="K30:N30"/>
    <mergeCell ref="P33:R33"/>
    <mergeCell ref="A18:A20"/>
    <mergeCell ref="A17:S17"/>
    <mergeCell ref="R18:R20"/>
    <mergeCell ref="S18:S20"/>
    <mergeCell ref="M19:N19"/>
    <mergeCell ref="Q18:Q20"/>
    <mergeCell ref="B18:B20"/>
    <mergeCell ref="E18:N18"/>
    <mergeCell ref="I19:J19"/>
  </mergeCells>
  <printOptions horizontalCentered="1"/>
  <pageMargins left="0.2362204724409449" right="0.2362204724409449" top="0.5905511811023623" bottom="0.2362204724409449" header="0.5118110236220472" footer="0.2755905511811024"/>
  <pageSetup fitToHeight="2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32"/>
  <sheetViews>
    <sheetView view="pageBreakPreview" zoomScaleSheetLayoutView="100" zoomScalePageLayoutView="0" workbookViewId="0" topLeftCell="A13">
      <selection activeCell="D28" sqref="D28"/>
    </sheetView>
  </sheetViews>
  <sheetFormatPr defaultColWidth="9.00390625" defaultRowHeight="12.75"/>
  <cols>
    <col min="1" max="1" width="3.75390625" style="9" customWidth="1"/>
    <col min="2" max="2" width="16.25390625" style="9" customWidth="1"/>
    <col min="3" max="3" width="5.00390625" style="9" customWidth="1"/>
    <col min="4" max="4" width="9.125" style="9" customWidth="1"/>
    <col min="5" max="5" width="4.75390625" style="9" customWidth="1"/>
    <col min="6" max="6" width="9.875" style="9" customWidth="1"/>
    <col min="7" max="7" width="5.625" style="9" customWidth="1"/>
    <col min="8" max="8" width="9.125" style="9" customWidth="1"/>
    <col min="9" max="9" width="5.625" style="9" customWidth="1"/>
    <col min="10" max="10" width="10.25390625" style="9" customWidth="1"/>
    <col min="11" max="11" width="9.00390625" style="9" customWidth="1"/>
    <col min="12" max="12" width="9.75390625" style="9" bestFit="1" customWidth="1"/>
    <col min="13" max="13" width="9.625" style="9" customWidth="1"/>
    <col min="14" max="14" width="9.125" style="9" customWidth="1"/>
    <col min="15" max="15" width="10.875" style="9" customWidth="1"/>
    <col min="16" max="16" width="18.25390625" style="9" customWidth="1"/>
    <col min="17" max="17" width="9.125" style="9" customWidth="1"/>
    <col min="18" max="18" width="0.2421875" style="9" customWidth="1"/>
    <col min="19" max="16384" width="9.125" style="9" customWidth="1"/>
  </cols>
  <sheetData>
    <row r="1" spans="1:18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53"/>
      <c r="M1" s="10"/>
      <c r="N1" s="10"/>
      <c r="O1" s="267" t="s">
        <v>28</v>
      </c>
      <c r="P1" s="267"/>
      <c r="Q1" s="267"/>
      <c r="R1" s="267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53"/>
      <c r="M2" s="10"/>
      <c r="N2" s="10"/>
      <c r="O2" s="239" t="s">
        <v>29</v>
      </c>
      <c r="P2" s="239"/>
      <c r="Q2" s="239"/>
      <c r="R2" s="239"/>
    </row>
    <row r="3" spans="1:18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53"/>
      <c r="M3" s="10"/>
      <c r="N3" s="10"/>
      <c r="O3" s="239" t="s">
        <v>30</v>
      </c>
      <c r="P3" s="239"/>
      <c r="Q3" s="239"/>
      <c r="R3" s="239"/>
    </row>
    <row r="4" spans="1:18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53"/>
      <c r="M4" s="10"/>
      <c r="N4" s="10"/>
      <c r="O4" s="10"/>
      <c r="P4" s="248" t="s">
        <v>31</v>
      </c>
      <c r="Q4" s="248"/>
      <c r="R4" s="248"/>
    </row>
    <row r="5" spans="1:18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53"/>
      <c r="M5" s="10"/>
      <c r="N5" s="239" t="s">
        <v>33</v>
      </c>
      <c r="O5" s="240"/>
      <c r="P5" s="249" t="s">
        <v>32</v>
      </c>
      <c r="Q5" s="250"/>
      <c r="R5" s="251"/>
    </row>
    <row r="6" spans="1:18" ht="13.5" thickBot="1">
      <c r="A6" s="210" t="s">
        <v>54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" t="s">
        <v>34</v>
      </c>
      <c r="P6" s="254"/>
      <c r="Q6" s="255"/>
      <c r="R6" s="256"/>
    </row>
    <row r="7" spans="1:18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53"/>
      <c r="M7" s="10"/>
      <c r="N7" s="10"/>
      <c r="O7" s="10"/>
      <c r="P7" s="21"/>
      <c r="Q7" s="21"/>
      <c r="R7" s="21"/>
    </row>
    <row r="8" spans="1:18" ht="12.75">
      <c r="A8" s="10"/>
      <c r="B8" s="12"/>
      <c r="C8" s="12"/>
      <c r="D8" s="12"/>
      <c r="E8" s="12"/>
      <c r="F8" s="12"/>
      <c r="G8" s="12"/>
      <c r="H8" s="12"/>
      <c r="I8" s="12"/>
      <c r="J8" s="12"/>
      <c r="K8" s="12"/>
      <c r="L8" s="54"/>
      <c r="M8" s="12"/>
      <c r="N8" s="12"/>
      <c r="O8" s="12"/>
      <c r="P8" s="12"/>
      <c r="Q8" s="12"/>
      <c r="R8" s="12"/>
    </row>
    <row r="9" spans="1:18" ht="15.75" customHeight="1" thickBot="1">
      <c r="A9" s="10"/>
      <c r="B9" s="12"/>
      <c r="C9" s="12"/>
      <c r="D9" s="228" t="s">
        <v>18</v>
      </c>
      <c r="E9" s="228"/>
      <c r="F9" s="228"/>
      <c r="G9" s="228"/>
      <c r="H9" s="211"/>
      <c r="I9" s="17"/>
      <c r="J9" s="55"/>
      <c r="K9" s="262" t="s">
        <v>16</v>
      </c>
      <c r="L9" s="262"/>
      <c r="M9" s="248" t="s">
        <v>17</v>
      </c>
      <c r="N9" s="248"/>
      <c r="O9" s="16"/>
      <c r="P9" s="16"/>
      <c r="Q9" s="16"/>
      <c r="R9" s="16"/>
    </row>
    <row r="10" spans="1:18" ht="13.5" customHeight="1" thickBot="1">
      <c r="A10" s="21"/>
      <c r="B10" s="16"/>
      <c r="C10" s="16"/>
      <c r="D10" s="16"/>
      <c r="E10" s="56"/>
      <c r="F10" s="56"/>
      <c r="G10" s="56"/>
      <c r="H10" s="57"/>
      <c r="I10" s="56"/>
      <c r="J10" s="57"/>
      <c r="K10" s="263">
        <v>3</v>
      </c>
      <c r="L10" s="264"/>
      <c r="M10" s="265">
        <v>42016</v>
      </c>
      <c r="N10" s="266"/>
      <c r="O10" s="170" t="s">
        <v>19</v>
      </c>
      <c r="P10" s="170"/>
      <c r="Q10" s="170"/>
      <c r="R10" s="170"/>
    </row>
    <row r="11" spans="1:18" ht="12.75">
      <c r="A11" s="21"/>
      <c r="B11" s="56"/>
      <c r="C11" s="56"/>
      <c r="D11" s="56"/>
      <c r="E11" s="56"/>
      <c r="F11" s="56"/>
      <c r="G11" s="56"/>
      <c r="H11" s="56"/>
      <c r="I11" s="56"/>
      <c r="J11" s="56"/>
      <c r="K11" s="58"/>
      <c r="L11" s="59"/>
      <c r="M11" s="10"/>
      <c r="N11" s="21"/>
      <c r="O11" s="171" t="s">
        <v>24</v>
      </c>
      <c r="P11" s="171"/>
      <c r="Q11" s="171"/>
      <c r="R11" s="171"/>
    </row>
    <row r="12" spans="1:18" ht="12.75">
      <c r="A12" s="21"/>
      <c r="B12" s="21"/>
      <c r="C12" s="21"/>
      <c r="D12" s="12"/>
      <c r="E12" s="228" t="s">
        <v>63</v>
      </c>
      <c r="F12" s="228"/>
      <c r="G12" s="228"/>
      <c r="H12" s="228"/>
      <c r="I12" s="228"/>
      <c r="J12" s="228"/>
      <c r="K12" s="228"/>
      <c r="L12" s="228"/>
      <c r="M12" s="228"/>
      <c r="N12" s="228"/>
      <c r="O12" s="171" t="s">
        <v>64</v>
      </c>
      <c r="P12" s="171"/>
      <c r="Q12" s="171"/>
      <c r="R12" s="171"/>
    </row>
    <row r="13" spans="1:18" ht="12.75">
      <c r="A13" s="21"/>
      <c r="B13" s="21"/>
      <c r="C13" s="21"/>
      <c r="D13" s="12"/>
      <c r="E13" s="12"/>
      <c r="F13" s="12"/>
      <c r="G13" s="12"/>
      <c r="H13" s="12"/>
      <c r="I13" s="12"/>
      <c r="J13" s="12"/>
      <c r="K13" s="12"/>
      <c r="L13" s="60"/>
      <c r="M13" s="12"/>
      <c r="N13" s="21"/>
      <c r="O13" s="171" t="s">
        <v>45</v>
      </c>
      <c r="P13" s="171"/>
      <c r="Q13" s="171"/>
      <c r="R13" s="171"/>
    </row>
    <row r="14" spans="1:18" ht="12.75">
      <c r="A14" s="10"/>
      <c r="B14" s="21"/>
      <c r="C14" s="21"/>
      <c r="D14" s="21"/>
      <c r="E14" s="21"/>
      <c r="F14" s="21"/>
      <c r="G14" s="12"/>
      <c r="H14" s="12"/>
      <c r="I14" s="12"/>
      <c r="J14" s="12"/>
      <c r="K14" s="12"/>
      <c r="L14" s="60"/>
      <c r="M14" s="12"/>
      <c r="N14" s="21"/>
      <c r="O14" s="171" t="s">
        <v>50</v>
      </c>
      <c r="P14" s="171"/>
      <c r="Q14" s="171"/>
      <c r="R14" s="171"/>
    </row>
    <row r="15" spans="1:18" ht="12.75">
      <c r="A15" s="228" t="s">
        <v>22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0"/>
    </row>
    <row r="16" spans="1:18" ht="13.5" thickBot="1">
      <c r="A16" s="10"/>
      <c r="B16" s="21"/>
      <c r="C16" s="21"/>
      <c r="D16" s="21"/>
      <c r="E16" s="21"/>
      <c r="F16" s="21"/>
      <c r="G16" s="21"/>
      <c r="H16" s="12"/>
      <c r="I16" s="21"/>
      <c r="J16" s="12"/>
      <c r="K16" s="12"/>
      <c r="L16" s="60"/>
      <c r="M16" s="12"/>
      <c r="N16" s="12"/>
      <c r="O16" s="10"/>
      <c r="P16" s="10"/>
      <c r="Q16" s="10"/>
      <c r="R16" s="10"/>
    </row>
    <row r="17" spans="1:18" ht="12.75">
      <c r="A17" s="192" t="s">
        <v>14</v>
      </c>
      <c r="B17" s="180" t="s">
        <v>0</v>
      </c>
      <c r="C17" s="192" t="s">
        <v>1</v>
      </c>
      <c r="D17" s="257" t="s">
        <v>5</v>
      </c>
      <c r="E17" s="221" t="s">
        <v>37</v>
      </c>
      <c r="F17" s="271"/>
      <c r="G17" s="271"/>
      <c r="H17" s="271"/>
      <c r="I17" s="271"/>
      <c r="J17" s="271"/>
      <c r="K17" s="272"/>
      <c r="L17" s="275" t="s">
        <v>2</v>
      </c>
      <c r="M17" s="270" t="s">
        <v>10</v>
      </c>
      <c r="N17" s="261" t="s">
        <v>9</v>
      </c>
      <c r="O17" s="276" t="s">
        <v>3</v>
      </c>
      <c r="P17" s="207" t="s">
        <v>11</v>
      </c>
      <c r="Q17" s="10"/>
      <c r="R17" s="10"/>
    </row>
    <row r="18" spans="1:18" ht="47.25" customHeight="1">
      <c r="A18" s="193"/>
      <c r="B18" s="181"/>
      <c r="C18" s="193"/>
      <c r="D18" s="258"/>
      <c r="E18" s="261" t="s">
        <v>6</v>
      </c>
      <c r="F18" s="207"/>
      <c r="G18" s="261" t="s">
        <v>15</v>
      </c>
      <c r="H18" s="207"/>
      <c r="I18" s="261" t="s">
        <v>93</v>
      </c>
      <c r="J18" s="207"/>
      <c r="K18" s="260" t="s">
        <v>57</v>
      </c>
      <c r="L18" s="275"/>
      <c r="M18" s="270"/>
      <c r="N18" s="261"/>
      <c r="O18" s="277"/>
      <c r="P18" s="207"/>
      <c r="Q18" s="10"/>
      <c r="R18" s="10"/>
    </row>
    <row r="19" spans="1:18" ht="25.5" customHeight="1" thickBot="1">
      <c r="A19" s="209"/>
      <c r="B19" s="274"/>
      <c r="C19" s="209"/>
      <c r="D19" s="259"/>
      <c r="E19" s="75" t="s">
        <v>7</v>
      </c>
      <c r="F19" s="76" t="s">
        <v>8</v>
      </c>
      <c r="G19" s="77" t="s">
        <v>7</v>
      </c>
      <c r="H19" s="78" t="s">
        <v>8</v>
      </c>
      <c r="I19" s="77"/>
      <c r="J19" s="78" t="s">
        <v>8</v>
      </c>
      <c r="K19" s="257"/>
      <c r="L19" s="180"/>
      <c r="M19" s="182"/>
      <c r="N19" s="200"/>
      <c r="O19" s="278"/>
      <c r="P19" s="218"/>
      <c r="Q19" s="10"/>
      <c r="R19" s="10"/>
    </row>
    <row r="20" spans="1:18" ht="18" customHeight="1">
      <c r="A20" s="29">
        <v>1</v>
      </c>
      <c r="B20" s="63" t="s">
        <v>21</v>
      </c>
      <c r="C20" s="64">
        <v>1.2</v>
      </c>
      <c r="D20" s="65">
        <v>6357.6</v>
      </c>
      <c r="E20" s="66">
        <v>10</v>
      </c>
      <c r="F20" s="65">
        <f>D20*10%</f>
        <v>635.7600000000001</v>
      </c>
      <c r="G20" s="66">
        <v>30</v>
      </c>
      <c r="H20" s="65">
        <f>D20*30%</f>
        <v>1907.28</v>
      </c>
      <c r="I20" s="66">
        <v>100</v>
      </c>
      <c r="J20" s="65">
        <f>D20*100%</f>
        <v>6357.6</v>
      </c>
      <c r="K20" s="65">
        <f>D20*25%</f>
        <v>1589.4</v>
      </c>
      <c r="L20" s="65">
        <f>K20+J20+H20+F20+D20</f>
        <v>16847.64</v>
      </c>
      <c r="M20" s="65">
        <f>L20*30%</f>
        <v>5054.2919999999995</v>
      </c>
      <c r="N20" s="65">
        <f>L20*30%</f>
        <v>5054.2919999999995</v>
      </c>
      <c r="O20" s="80">
        <f>N20+M20+L20</f>
        <v>26956.224</v>
      </c>
      <c r="P20" s="68">
        <f>O20*12</f>
        <v>323474.68799999997</v>
      </c>
      <c r="Q20" s="10"/>
      <c r="R20" s="10"/>
    </row>
    <row r="21" spans="1:18" ht="28.5" customHeight="1">
      <c r="A21" s="29">
        <v>2</v>
      </c>
      <c r="B21" s="63" t="s">
        <v>98</v>
      </c>
      <c r="C21" s="64">
        <v>0.5</v>
      </c>
      <c r="D21" s="65">
        <v>2219.5</v>
      </c>
      <c r="E21" s="66">
        <v>0</v>
      </c>
      <c r="F21" s="65">
        <v>0</v>
      </c>
      <c r="G21" s="66">
        <v>100</v>
      </c>
      <c r="H21" s="65">
        <f>D21*100%</f>
        <v>2219.5</v>
      </c>
      <c r="I21" s="66">
        <v>100</v>
      </c>
      <c r="J21" s="65">
        <f>H21*100%</f>
        <v>2219.5</v>
      </c>
      <c r="K21" s="65">
        <f>D21*25%</f>
        <v>554.875</v>
      </c>
      <c r="L21" s="65">
        <f>K21+J21+H21+D21</f>
        <v>7213.375</v>
      </c>
      <c r="M21" s="65">
        <f>L21*30%</f>
        <v>2164.0125</v>
      </c>
      <c r="N21" s="79">
        <f>L21*30%</f>
        <v>2164.0125</v>
      </c>
      <c r="O21" s="80">
        <f>N21+M21+L21</f>
        <v>11541.4</v>
      </c>
      <c r="P21" s="68">
        <f>O21*12</f>
        <v>138496.8</v>
      </c>
      <c r="Q21" s="10"/>
      <c r="R21" s="10"/>
    </row>
    <row r="22" spans="1:18" ht="30" customHeight="1" thickBot="1">
      <c r="A22" s="29">
        <v>3</v>
      </c>
      <c r="B22" s="63" t="s">
        <v>61</v>
      </c>
      <c r="C22" s="64">
        <v>0.3</v>
      </c>
      <c r="D22" s="65">
        <v>820</v>
      </c>
      <c r="E22" s="66">
        <v>10</v>
      </c>
      <c r="F22" s="65">
        <f>D22*10%</f>
        <v>82</v>
      </c>
      <c r="G22" s="66">
        <v>100</v>
      </c>
      <c r="H22" s="65">
        <f>D22*1</f>
        <v>820</v>
      </c>
      <c r="I22" s="66">
        <v>100</v>
      </c>
      <c r="J22" s="65">
        <f>D22*1</f>
        <v>820</v>
      </c>
      <c r="K22" s="65">
        <f>D22*25%</f>
        <v>205</v>
      </c>
      <c r="L22" s="65">
        <f>K22+J22+H22+F22+D22</f>
        <v>2747</v>
      </c>
      <c r="M22" s="65">
        <f>L22*30%</f>
        <v>824.1</v>
      </c>
      <c r="N22" s="79">
        <f>L22*30%</f>
        <v>824.1</v>
      </c>
      <c r="O22" s="80">
        <f>L22+M22+N22</f>
        <v>4395.2</v>
      </c>
      <c r="P22" s="68">
        <f>O22*12</f>
        <v>52742.399999999994</v>
      </c>
      <c r="Q22" s="10"/>
      <c r="R22" s="10"/>
    </row>
    <row r="23" spans="1:18" ht="25.5" customHeight="1" hidden="1" thickBot="1">
      <c r="A23" s="25"/>
      <c r="B23" s="100"/>
      <c r="C23" s="102"/>
      <c r="D23" s="38"/>
      <c r="E23" s="115"/>
      <c r="F23" s="116"/>
      <c r="G23" s="115"/>
      <c r="H23" s="117"/>
      <c r="I23" s="115"/>
      <c r="J23" s="117"/>
      <c r="K23" s="104"/>
      <c r="L23" s="38"/>
      <c r="M23" s="38">
        <f>L23*30/100</f>
        <v>0</v>
      </c>
      <c r="N23" s="105">
        <f>L23*30/100</f>
        <v>0</v>
      </c>
      <c r="O23" s="37">
        <f>L23+M23+N23</f>
        <v>0</v>
      </c>
      <c r="P23" s="68">
        <f>O23*12</f>
        <v>0</v>
      </c>
      <c r="Q23" s="10"/>
      <c r="R23" s="10"/>
    </row>
    <row r="24" spans="1:18" ht="23.25" customHeight="1" thickBot="1">
      <c r="A24" s="268" t="s">
        <v>39</v>
      </c>
      <c r="B24" s="269"/>
      <c r="C24" s="110">
        <f>SUM(C20:C23)</f>
        <v>2</v>
      </c>
      <c r="D24" s="42">
        <f>SUM(D20:D23)</f>
        <v>9397.1</v>
      </c>
      <c r="E24" s="110"/>
      <c r="F24" s="42">
        <f>SUM(F20:F23)</f>
        <v>717.7600000000001</v>
      </c>
      <c r="G24" s="111"/>
      <c r="H24" s="42">
        <f>SUM(H20:H23)</f>
        <v>4946.78</v>
      </c>
      <c r="I24" s="111"/>
      <c r="J24" s="42">
        <f>SUM(J20:J23)</f>
        <v>9397.1</v>
      </c>
      <c r="K24" s="42">
        <f>SUM(K20:K23)</f>
        <v>2349.275</v>
      </c>
      <c r="L24" s="42">
        <f>SUM(L20:L22)</f>
        <v>26808.015</v>
      </c>
      <c r="M24" s="42">
        <f>SUM(M20:M23)</f>
        <v>8042.4045</v>
      </c>
      <c r="N24" s="42">
        <f>SUM(N20:N23)</f>
        <v>8042.4045</v>
      </c>
      <c r="O24" s="43">
        <f>SUM(O20:O23)</f>
        <v>42892.82399999999</v>
      </c>
      <c r="P24" s="45">
        <f>SUM(P20:P23)</f>
        <v>514713.8879999999</v>
      </c>
      <c r="Q24" s="10"/>
      <c r="R24" s="10"/>
    </row>
    <row r="25" spans="1:18" ht="18" customHeight="1">
      <c r="A25" s="234" t="s">
        <v>92</v>
      </c>
      <c r="B25" s="234"/>
      <c r="C25" s="234"/>
      <c r="D25" s="234"/>
      <c r="E25" s="234"/>
      <c r="F25" s="147"/>
      <c r="G25" s="148"/>
      <c r="H25" s="147"/>
      <c r="I25" s="148"/>
      <c r="J25" s="147"/>
      <c r="K25" s="147"/>
      <c r="L25" s="147"/>
      <c r="M25" s="147"/>
      <c r="N25" s="147"/>
      <c r="O25" s="147"/>
      <c r="P25" s="147"/>
      <c r="Q25" s="10"/>
      <c r="R25" s="10"/>
    </row>
    <row r="26" spans="1:18" ht="12.75">
      <c r="A26" s="154" t="s">
        <v>95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20"/>
      <c r="M26" s="20"/>
      <c r="N26" s="10"/>
      <c r="O26" s="71"/>
      <c r="P26" s="10"/>
      <c r="Q26" s="119"/>
      <c r="R26" s="10"/>
    </row>
    <row r="27" spans="1:18" ht="14.25" customHeight="1">
      <c r="A27" s="47"/>
      <c r="B27" s="47"/>
      <c r="C27" s="47"/>
      <c r="D27" s="47"/>
      <c r="E27" s="225"/>
      <c r="F27" s="225"/>
      <c r="G27" s="225"/>
      <c r="H27" s="47"/>
      <c r="I27" s="47"/>
      <c r="J27" s="47"/>
      <c r="K27" s="46"/>
      <c r="L27" s="72"/>
      <c r="M27" s="47"/>
      <c r="N27" s="47"/>
      <c r="O27" s="198" t="s">
        <v>91</v>
      </c>
      <c r="P27" s="198"/>
      <c r="Q27" s="119"/>
      <c r="R27" s="10"/>
    </row>
    <row r="28" spans="1:18" ht="12.75">
      <c r="A28" s="58" t="s">
        <v>83</v>
      </c>
      <c r="B28" s="47"/>
      <c r="C28" s="47"/>
      <c r="D28" s="47"/>
      <c r="E28" s="225"/>
      <c r="F28" s="225"/>
      <c r="G28" s="225"/>
      <c r="H28" s="58"/>
      <c r="I28" s="58"/>
      <c r="J28" s="58"/>
      <c r="K28" s="279" t="s">
        <v>25</v>
      </c>
      <c r="L28" s="279"/>
      <c r="M28" s="47"/>
      <c r="N28" s="47"/>
      <c r="O28" s="279" t="s">
        <v>26</v>
      </c>
      <c r="P28" s="279"/>
      <c r="Q28" s="58"/>
      <c r="R28" s="10"/>
    </row>
    <row r="29" spans="1:18" ht="12.75">
      <c r="A29" s="58"/>
      <c r="B29" s="225"/>
      <c r="C29" s="225"/>
      <c r="D29" s="225"/>
      <c r="E29" s="58"/>
      <c r="F29" s="58"/>
      <c r="G29" s="58"/>
      <c r="H29" s="58"/>
      <c r="I29" s="58"/>
      <c r="J29" s="58"/>
      <c r="K29" s="279"/>
      <c r="L29" s="279"/>
      <c r="M29" s="58"/>
      <c r="N29" s="58"/>
      <c r="O29" s="58"/>
      <c r="P29" s="58"/>
      <c r="Q29" s="21"/>
      <c r="R29" s="10"/>
    </row>
    <row r="30" spans="1:18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273"/>
      <c r="L30" s="273"/>
      <c r="M30" s="47"/>
      <c r="N30" s="47"/>
      <c r="O30" s="198" t="s">
        <v>90</v>
      </c>
      <c r="P30" s="198"/>
      <c r="Q30" s="10"/>
      <c r="R30" s="10"/>
    </row>
    <row r="31" spans="1:18" ht="12.75">
      <c r="A31" s="58" t="s">
        <v>21</v>
      </c>
      <c r="B31" s="47"/>
      <c r="C31" s="47"/>
      <c r="D31" s="47"/>
      <c r="E31" s="225"/>
      <c r="F31" s="225"/>
      <c r="G31" s="225"/>
      <c r="H31" s="58"/>
      <c r="I31" s="58"/>
      <c r="J31" s="58"/>
      <c r="K31" s="279" t="s">
        <v>25</v>
      </c>
      <c r="L31" s="279"/>
      <c r="M31" s="47"/>
      <c r="N31" s="47"/>
      <c r="O31" s="279" t="s">
        <v>26</v>
      </c>
      <c r="P31" s="279"/>
      <c r="Q31" s="10"/>
      <c r="R31" s="10"/>
    </row>
    <row r="32" spans="2:4" ht="12.75">
      <c r="B32" s="7"/>
      <c r="C32" s="7"/>
      <c r="D32" s="7"/>
    </row>
  </sheetData>
  <sheetProtection/>
  <mergeCells count="48">
    <mergeCell ref="E31:G31"/>
    <mergeCell ref="E27:G27"/>
    <mergeCell ref="A25:E25"/>
    <mergeCell ref="O27:P27"/>
    <mergeCell ref="O28:P28"/>
    <mergeCell ref="O30:P30"/>
    <mergeCell ref="O31:P31"/>
    <mergeCell ref="K28:L28"/>
    <mergeCell ref="K29:L29"/>
    <mergeCell ref="K31:L31"/>
    <mergeCell ref="K30:L30"/>
    <mergeCell ref="B29:D29"/>
    <mergeCell ref="O13:R13"/>
    <mergeCell ref="O14:R14"/>
    <mergeCell ref="A15:Q15"/>
    <mergeCell ref="A17:A19"/>
    <mergeCell ref="B17:B19"/>
    <mergeCell ref="C17:C19"/>
    <mergeCell ref="L17:L19"/>
    <mergeCell ref="O17:O19"/>
    <mergeCell ref="P17:P19"/>
    <mergeCell ref="O11:R11"/>
    <mergeCell ref="E12:N12"/>
    <mergeCell ref="O12:R12"/>
    <mergeCell ref="M9:N9"/>
    <mergeCell ref="D9:H9"/>
    <mergeCell ref="A24:B24"/>
    <mergeCell ref="E18:F18"/>
    <mergeCell ref="M17:M19"/>
    <mergeCell ref="N17:N19"/>
    <mergeCell ref="E17:K17"/>
    <mergeCell ref="E28:G28"/>
    <mergeCell ref="O1:R1"/>
    <mergeCell ref="O2:R2"/>
    <mergeCell ref="O3:R3"/>
    <mergeCell ref="P4:R4"/>
    <mergeCell ref="N5:O5"/>
    <mergeCell ref="P5:R5"/>
    <mergeCell ref="A6:N6"/>
    <mergeCell ref="P6:R6"/>
    <mergeCell ref="O10:R10"/>
    <mergeCell ref="D17:D19"/>
    <mergeCell ref="K18:K19"/>
    <mergeCell ref="G18:H18"/>
    <mergeCell ref="K9:L9"/>
    <mergeCell ref="K10:L10"/>
    <mergeCell ref="M10:N10"/>
    <mergeCell ref="I18:J18"/>
  </mergeCells>
  <printOptions horizontalCentered="1"/>
  <pageMargins left="0.25" right="0.25" top="0.71" bottom="0.25" header="0.5118110236220472" footer="0.2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28"/>
  <sheetViews>
    <sheetView view="pageBreakPreview" zoomScaleSheetLayoutView="100" zoomScalePageLayoutView="0" workbookViewId="0" topLeftCell="A12">
      <selection activeCell="K20" sqref="K20"/>
    </sheetView>
  </sheetViews>
  <sheetFormatPr defaultColWidth="9.00390625" defaultRowHeight="12.75"/>
  <cols>
    <col min="1" max="1" width="16.25390625" style="0" customWidth="1"/>
    <col min="2" max="2" width="4.375" style="0" customWidth="1"/>
    <col min="3" max="3" width="8.375" style="0" customWidth="1"/>
    <col min="4" max="4" width="15.125" style="0" customWidth="1"/>
    <col min="5" max="5" width="15.75390625" style="0" customWidth="1"/>
    <col min="6" max="6" width="16.00390625" style="0" customWidth="1"/>
    <col min="7" max="7" width="13.375" style="0" customWidth="1"/>
    <col min="8" max="8" width="13.25390625" style="0" customWidth="1"/>
    <col min="9" max="9" width="15.375" style="0" customWidth="1"/>
    <col min="10" max="10" width="17.125" style="0" customWidth="1"/>
    <col min="11" max="11" width="18.375" style="0" customWidth="1"/>
    <col min="12" max="12" width="9.125" style="0" hidden="1" customWidth="1"/>
    <col min="13" max="13" width="12.125" style="0" customWidth="1"/>
  </cols>
  <sheetData>
    <row r="1" spans="1:12" ht="12.75">
      <c r="A1" s="10"/>
      <c r="B1" s="10"/>
      <c r="C1" s="10"/>
      <c r="D1" s="10"/>
      <c r="E1" s="10"/>
      <c r="F1" s="10"/>
      <c r="G1" s="10"/>
      <c r="H1" s="10"/>
      <c r="I1" s="173" t="s">
        <v>28</v>
      </c>
      <c r="J1" s="173"/>
      <c r="K1" s="173"/>
      <c r="L1" s="173"/>
    </row>
    <row r="2" spans="1:12" ht="12.75">
      <c r="A2" s="10"/>
      <c r="B2" s="10"/>
      <c r="C2" s="10"/>
      <c r="D2" s="10"/>
      <c r="E2" s="10"/>
      <c r="F2" s="10"/>
      <c r="G2" s="10"/>
      <c r="H2" s="174" t="s">
        <v>29</v>
      </c>
      <c r="I2" s="174"/>
      <c r="J2" s="174"/>
      <c r="K2" s="174"/>
      <c r="L2" s="10"/>
    </row>
    <row r="3" spans="1:12" ht="12.75">
      <c r="A3" s="10"/>
      <c r="B3" s="10"/>
      <c r="C3" s="10"/>
      <c r="D3" s="10"/>
      <c r="E3" s="10"/>
      <c r="F3" s="10"/>
      <c r="G3" s="10"/>
      <c r="H3" s="174" t="s">
        <v>30</v>
      </c>
      <c r="I3" s="174"/>
      <c r="J3" s="174"/>
      <c r="K3" s="174"/>
      <c r="L3" s="10"/>
    </row>
    <row r="4" spans="1:13" ht="13.5" thickBot="1">
      <c r="A4" s="10"/>
      <c r="B4" s="10"/>
      <c r="C4" s="10"/>
      <c r="D4" s="10"/>
      <c r="E4" s="10"/>
      <c r="F4" s="10"/>
      <c r="G4" s="10"/>
      <c r="H4" s="10"/>
      <c r="I4" s="11"/>
      <c r="J4" s="175" t="s">
        <v>31</v>
      </c>
      <c r="K4" s="176"/>
      <c r="L4" s="10"/>
      <c r="M4" s="2"/>
    </row>
    <row r="5" spans="1:12" ht="12.75">
      <c r="A5" s="12"/>
      <c r="B5" s="12"/>
      <c r="C5" s="12"/>
      <c r="D5" s="12"/>
      <c r="E5" s="12"/>
      <c r="F5" s="12"/>
      <c r="G5" s="12"/>
      <c r="H5" s="172" t="s">
        <v>33</v>
      </c>
      <c r="I5" s="177"/>
      <c r="J5" s="178" t="s">
        <v>32</v>
      </c>
      <c r="K5" s="179"/>
      <c r="L5" s="10"/>
    </row>
    <row r="6" spans="1:12" ht="13.5" thickBot="1">
      <c r="A6" s="210" t="s">
        <v>54</v>
      </c>
      <c r="B6" s="210"/>
      <c r="C6" s="210"/>
      <c r="D6" s="210"/>
      <c r="E6" s="210"/>
      <c r="F6" s="210"/>
      <c r="G6" s="210"/>
      <c r="H6" s="210"/>
      <c r="I6" s="15" t="s">
        <v>34</v>
      </c>
      <c r="J6" s="167"/>
      <c r="K6" s="168"/>
      <c r="L6" s="10"/>
    </row>
    <row r="7" spans="1:12" ht="12.75">
      <c r="A7" s="12"/>
      <c r="B7" s="12"/>
      <c r="C7" s="12"/>
      <c r="D7" s="12"/>
      <c r="E7" s="12"/>
      <c r="F7" s="12"/>
      <c r="G7" s="12"/>
      <c r="H7" s="12"/>
      <c r="I7" s="12"/>
      <c r="J7" s="16"/>
      <c r="K7" s="16"/>
      <c r="L7" s="10"/>
    </row>
    <row r="8" spans="1:12" ht="12.75">
      <c r="A8" s="16"/>
      <c r="B8" s="16"/>
      <c r="C8" s="16"/>
      <c r="D8" s="16"/>
      <c r="E8" s="14"/>
      <c r="F8" s="14"/>
      <c r="G8" s="17"/>
      <c r="H8" s="16"/>
      <c r="I8" s="16"/>
      <c r="J8" s="16"/>
      <c r="K8" s="16"/>
      <c r="L8" s="10"/>
    </row>
    <row r="9" spans="1:12" ht="13.5" customHeight="1">
      <c r="A9" s="16"/>
      <c r="B9" s="16"/>
      <c r="C9" s="16"/>
      <c r="D9" s="16"/>
      <c r="E9" s="50" t="s">
        <v>16</v>
      </c>
      <c r="F9" s="50" t="s">
        <v>17</v>
      </c>
      <c r="G9" s="18"/>
      <c r="H9" s="16"/>
      <c r="I9" s="16"/>
      <c r="J9" s="16"/>
      <c r="K9" s="16"/>
      <c r="L9" s="10"/>
    </row>
    <row r="10" spans="1:12" ht="15.75">
      <c r="A10" s="184" t="s">
        <v>18</v>
      </c>
      <c r="B10" s="184"/>
      <c r="C10" s="184"/>
      <c r="D10" s="184"/>
      <c r="E10" s="51">
        <v>1</v>
      </c>
      <c r="F10" s="52">
        <v>42016</v>
      </c>
      <c r="G10" s="17"/>
      <c r="H10" s="17"/>
      <c r="I10" s="170" t="s">
        <v>19</v>
      </c>
      <c r="J10" s="171"/>
      <c r="K10" s="171"/>
      <c r="L10" s="171"/>
    </row>
    <row r="11" spans="1:12" ht="17.25" customHeight="1">
      <c r="A11" s="172"/>
      <c r="B11" s="172"/>
      <c r="C11" s="172"/>
      <c r="D11" s="172"/>
      <c r="E11" s="16"/>
      <c r="F11" s="16"/>
      <c r="G11" s="16"/>
      <c r="H11" s="172" t="s">
        <v>20</v>
      </c>
      <c r="I11" s="172"/>
      <c r="J11" s="172"/>
      <c r="K11" s="172"/>
      <c r="L11" s="172"/>
    </row>
    <row r="12" spans="1:12" ht="12.75">
      <c r="A12" s="21"/>
      <c r="B12" s="21"/>
      <c r="C12" s="21"/>
      <c r="D12" s="172"/>
      <c r="E12" s="172"/>
      <c r="F12" s="172"/>
      <c r="G12" s="172"/>
      <c r="H12" s="172" t="s">
        <v>62</v>
      </c>
      <c r="I12" s="172"/>
      <c r="J12" s="172"/>
      <c r="K12" s="172"/>
      <c r="L12" s="10"/>
    </row>
    <row r="13" spans="1:12" ht="14.25">
      <c r="A13" s="21"/>
      <c r="B13" s="21"/>
      <c r="C13" s="21"/>
      <c r="D13" s="172"/>
      <c r="E13" s="172"/>
      <c r="F13" s="172"/>
      <c r="G13" s="22"/>
      <c r="H13" s="172" t="s">
        <v>42</v>
      </c>
      <c r="I13" s="172"/>
      <c r="J13" s="172"/>
      <c r="K13" s="172"/>
      <c r="L13" s="10"/>
    </row>
    <row r="14" spans="1:12" ht="12.75">
      <c r="A14" s="21"/>
      <c r="B14" s="21"/>
      <c r="C14" s="21"/>
      <c r="D14" s="21"/>
      <c r="E14" s="16"/>
      <c r="F14" s="16"/>
      <c r="G14" s="16"/>
      <c r="H14" s="172" t="s">
        <v>49</v>
      </c>
      <c r="I14" s="172"/>
      <c r="J14" s="172"/>
      <c r="K14" s="172"/>
      <c r="L14" s="10"/>
    </row>
    <row r="15" spans="1:12" ht="7.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3"/>
      <c r="K15" s="21"/>
      <c r="L15" s="10"/>
    </row>
    <row r="16" spans="1:12" ht="12.75" customHeight="1">
      <c r="A16" s="180" t="s">
        <v>0</v>
      </c>
      <c r="B16" s="192" t="s">
        <v>1</v>
      </c>
      <c r="C16" s="182" t="s">
        <v>74</v>
      </c>
      <c r="D16" s="204" t="s">
        <v>73</v>
      </c>
      <c r="E16" s="182" t="s">
        <v>79</v>
      </c>
      <c r="F16" s="182" t="s">
        <v>75</v>
      </c>
      <c r="G16" s="180" t="s">
        <v>2</v>
      </c>
      <c r="H16" s="182" t="s">
        <v>10</v>
      </c>
      <c r="I16" s="285" t="s">
        <v>9</v>
      </c>
      <c r="J16" s="202" t="s">
        <v>3</v>
      </c>
      <c r="K16" s="204" t="s">
        <v>11</v>
      </c>
      <c r="L16" s="10"/>
    </row>
    <row r="17" spans="1:12" ht="51" customHeight="1">
      <c r="A17" s="181"/>
      <c r="B17" s="193"/>
      <c r="C17" s="183"/>
      <c r="D17" s="205"/>
      <c r="E17" s="183"/>
      <c r="F17" s="183"/>
      <c r="G17" s="181"/>
      <c r="H17" s="183"/>
      <c r="I17" s="286"/>
      <c r="J17" s="203"/>
      <c r="K17" s="205"/>
      <c r="L17" s="10"/>
    </row>
    <row r="18" spans="1:13" ht="12" customHeight="1" thickBot="1">
      <c r="A18" s="280"/>
      <c r="B18" s="283"/>
      <c r="C18" s="282"/>
      <c r="D18" s="281"/>
      <c r="E18" s="282"/>
      <c r="F18" s="282"/>
      <c r="G18" s="280"/>
      <c r="H18" s="282"/>
      <c r="I18" s="287"/>
      <c r="J18" s="284"/>
      <c r="K18" s="281"/>
      <c r="L18" s="10"/>
      <c r="M18" s="8"/>
    </row>
    <row r="19" spans="1:12" ht="16.5" customHeight="1" thickBot="1">
      <c r="A19" s="25">
        <v>1</v>
      </c>
      <c r="B19" s="30">
        <v>2</v>
      </c>
      <c r="C19" s="30">
        <v>3</v>
      </c>
      <c r="D19" s="28">
        <v>4</v>
      </c>
      <c r="E19" s="26">
        <v>5</v>
      </c>
      <c r="F19" s="30">
        <v>6</v>
      </c>
      <c r="G19" s="30">
        <v>7</v>
      </c>
      <c r="H19" s="28">
        <v>8</v>
      </c>
      <c r="I19" s="27">
        <v>9</v>
      </c>
      <c r="J19" s="31">
        <v>10</v>
      </c>
      <c r="K19" s="32">
        <v>11</v>
      </c>
      <c r="L19" s="10"/>
    </row>
    <row r="20" spans="1:13" ht="39.75" customHeight="1" thickBot="1">
      <c r="A20" s="33" t="s">
        <v>12</v>
      </c>
      <c r="B20" s="34">
        <v>1</v>
      </c>
      <c r="C20" s="121">
        <v>3565</v>
      </c>
      <c r="D20" s="157">
        <f>C20*0.68*1</f>
        <v>2424.2000000000003</v>
      </c>
      <c r="E20" s="158">
        <f>D20*6.9793*0.96</f>
        <v>16242.450297600002</v>
      </c>
      <c r="F20" s="121">
        <v>2055</v>
      </c>
      <c r="G20" s="121">
        <f>E20+F20</f>
        <v>18297.4502976</v>
      </c>
      <c r="H20" s="121">
        <f>G20*0.3</f>
        <v>5489.23508928</v>
      </c>
      <c r="I20" s="121">
        <f>G20*30%</f>
        <v>5489.23508928</v>
      </c>
      <c r="J20" s="162">
        <f>G20+H20+'Глава (2015)'!I20</f>
        <v>29275.920476159998</v>
      </c>
      <c r="K20" s="165">
        <v>315312</v>
      </c>
      <c r="L20" s="10"/>
      <c r="M20" s="6"/>
    </row>
    <row r="21" spans="1:13" ht="25.5" customHeight="1" thickBot="1">
      <c r="A21" s="39" t="s">
        <v>4</v>
      </c>
      <c r="B21" s="40"/>
      <c r="C21" s="40"/>
      <c r="D21" s="159">
        <f aca="true" t="shared" si="0" ref="D21:K21">D20</f>
        <v>2424.2000000000003</v>
      </c>
      <c r="E21" s="160">
        <f t="shared" si="0"/>
        <v>16242.450297600002</v>
      </c>
      <c r="F21" s="159">
        <f t="shared" si="0"/>
        <v>2055</v>
      </c>
      <c r="G21" s="159">
        <f t="shared" si="0"/>
        <v>18297.4502976</v>
      </c>
      <c r="H21" s="159">
        <f t="shared" si="0"/>
        <v>5489.23508928</v>
      </c>
      <c r="I21" s="161">
        <f t="shared" si="0"/>
        <v>5489.23508928</v>
      </c>
      <c r="J21" s="163">
        <f t="shared" si="0"/>
        <v>29275.920476159998</v>
      </c>
      <c r="K21" s="164">
        <f t="shared" si="0"/>
        <v>315312</v>
      </c>
      <c r="L21" s="10"/>
      <c r="M21" s="6"/>
    </row>
    <row r="22" spans="1:15" ht="15.75" customHeight="1">
      <c r="A22" s="171"/>
      <c r="B22" s="171"/>
      <c r="C22" s="171"/>
      <c r="D22" s="171"/>
      <c r="E22" s="10"/>
      <c r="F22" s="10"/>
      <c r="G22" s="10"/>
      <c r="H22" s="10"/>
      <c r="I22" s="10"/>
      <c r="J22" s="10"/>
      <c r="K22" s="10"/>
      <c r="L22" s="10"/>
      <c r="M22" s="134"/>
      <c r="N22" s="134"/>
      <c r="O22" s="134"/>
    </row>
    <row r="23" spans="1:15" ht="15" customHeight="1">
      <c r="A23" s="10" t="s">
        <v>83</v>
      </c>
      <c r="B23" s="21"/>
      <c r="C23" s="21"/>
      <c r="D23" s="21"/>
      <c r="E23" s="47"/>
      <c r="F23" s="47"/>
      <c r="G23" s="46"/>
      <c r="H23" s="46"/>
      <c r="I23" s="21"/>
      <c r="J23" s="198" t="s">
        <v>91</v>
      </c>
      <c r="K23" s="198"/>
      <c r="L23" s="47"/>
      <c r="M23" s="225"/>
      <c r="N23" s="225"/>
      <c r="O23" s="225"/>
    </row>
    <row r="24" spans="1:15" ht="14.25" customHeight="1">
      <c r="A24" s="10"/>
      <c r="B24" s="21"/>
      <c r="C24" s="21"/>
      <c r="D24" s="21"/>
      <c r="E24" s="47"/>
      <c r="F24" s="47"/>
      <c r="G24" s="208" t="s">
        <v>25</v>
      </c>
      <c r="H24" s="208"/>
      <c r="I24" s="10"/>
      <c r="J24" s="279" t="s">
        <v>26</v>
      </c>
      <c r="K24" s="279"/>
      <c r="L24" s="47"/>
      <c r="M24" s="225"/>
      <c r="N24" s="225"/>
      <c r="O24" s="225"/>
    </row>
    <row r="25" spans="1:15" ht="12.75">
      <c r="A25" s="10"/>
      <c r="B25" s="172"/>
      <c r="C25" s="172"/>
      <c r="D25" s="172"/>
      <c r="E25" s="58"/>
      <c r="F25" s="58"/>
      <c r="G25" s="58"/>
      <c r="H25" s="10"/>
      <c r="I25" s="58"/>
      <c r="J25" s="58"/>
      <c r="K25" s="59"/>
      <c r="L25" s="58"/>
      <c r="M25" s="58"/>
      <c r="N25" s="58"/>
      <c r="O25" s="58"/>
    </row>
    <row r="26" spans="1:15" ht="12.75">
      <c r="A26" s="21" t="s">
        <v>27</v>
      </c>
      <c r="B26" s="21"/>
      <c r="C26" s="21"/>
      <c r="D26" s="21"/>
      <c r="E26" s="47"/>
      <c r="F26" s="47"/>
      <c r="G26" s="46"/>
      <c r="H26" s="46"/>
      <c r="I26" s="133"/>
      <c r="J26" s="198" t="s">
        <v>90</v>
      </c>
      <c r="K26" s="198"/>
      <c r="L26" s="47"/>
      <c r="M26" s="225"/>
      <c r="N26" s="225"/>
      <c r="O26" s="225"/>
    </row>
    <row r="27" spans="5:15" ht="10.5" customHeight="1">
      <c r="E27" s="134"/>
      <c r="F27" s="134"/>
      <c r="G27" s="208" t="s">
        <v>25</v>
      </c>
      <c r="H27" s="208"/>
      <c r="I27" s="134"/>
      <c r="J27" s="279" t="s">
        <v>26</v>
      </c>
      <c r="K27" s="279"/>
      <c r="L27" s="134"/>
      <c r="M27" s="225"/>
      <c r="N27" s="225"/>
      <c r="O27" s="225"/>
    </row>
    <row r="28" spans="1:15" ht="12.75">
      <c r="A28" s="21"/>
      <c r="B28" s="21"/>
      <c r="C28" s="21"/>
      <c r="D28" s="21"/>
      <c r="E28" s="10"/>
      <c r="F28" s="10"/>
      <c r="G28" s="10"/>
      <c r="H28" s="10"/>
      <c r="I28" s="10"/>
      <c r="J28" s="10"/>
      <c r="K28" s="10"/>
      <c r="L28" s="10"/>
      <c r="M28" s="134"/>
      <c r="N28" s="134"/>
      <c r="O28" s="134"/>
    </row>
  </sheetData>
  <sheetProtection/>
  <mergeCells count="40">
    <mergeCell ref="G24:H24"/>
    <mergeCell ref="G27:H27"/>
    <mergeCell ref="M23:O23"/>
    <mergeCell ref="M24:O24"/>
    <mergeCell ref="J4:K4"/>
    <mergeCell ref="M27:O27"/>
    <mergeCell ref="J23:K23"/>
    <mergeCell ref="J24:K24"/>
    <mergeCell ref="J26:K26"/>
    <mergeCell ref="J27:K27"/>
    <mergeCell ref="D13:F13"/>
    <mergeCell ref="B25:D25"/>
    <mergeCell ref="M26:O26"/>
    <mergeCell ref="I1:L1"/>
    <mergeCell ref="I10:L10"/>
    <mergeCell ref="H11:L11"/>
    <mergeCell ref="H13:K13"/>
    <mergeCell ref="H14:K14"/>
    <mergeCell ref="H2:K2"/>
    <mergeCell ref="H3:K3"/>
    <mergeCell ref="J16:J18"/>
    <mergeCell ref="J5:K5"/>
    <mergeCell ref="H5:I5"/>
    <mergeCell ref="A6:H6"/>
    <mergeCell ref="H12:K12"/>
    <mergeCell ref="F16:F18"/>
    <mergeCell ref="H16:H18"/>
    <mergeCell ref="I16:I18"/>
    <mergeCell ref="J6:K6"/>
    <mergeCell ref="E16:E18"/>
    <mergeCell ref="A16:A18"/>
    <mergeCell ref="K16:K18"/>
    <mergeCell ref="A22:D22"/>
    <mergeCell ref="A10:D10"/>
    <mergeCell ref="A11:D11"/>
    <mergeCell ref="G16:G18"/>
    <mergeCell ref="D12:G12"/>
    <mergeCell ref="C16:C18"/>
    <mergeCell ref="B16:B18"/>
    <mergeCell ref="D16:D1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29"/>
  <sheetViews>
    <sheetView tabSelected="1" zoomScalePageLayoutView="0" workbookViewId="0" topLeftCell="A7">
      <selection activeCell="E28" sqref="E28"/>
    </sheetView>
  </sheetViews>
  <sheetFormatPr defaultColWidth="9.00390625" defaultRowHeight="12.75"/>
  <cols>
    <col min="1" max="1" width="3.00390625" style="0" customWidth="1"/>
    <col min="2" max="2" width="11.25390625" style="0" customWidth="1"/>
    <col min="3" max="3" width="8.00390625" style="0" customWidth="1"/>
    <col min="4" max="4" width="8.375" style="0" customWidth="1"/>
    <col min="5" max="5" width="6.25390625" style="0" customWidth="1"/>
    <col min="6" max="6" width="8.00390625" style="0" customWidth="1"/>
    <col min="7" max="7" width="4.875" style="0" customWidth="1"/>
    <col min="9" max="9" width="6.00390625" style="0" customWidth="1"/>
    <col min="10" max="10" width="8.125" style="0" customWidth="1"/>
    <col min="11" max="11" width="9.125" style="0" customWidth="1"/>
    <col min="13" max="13" width="9.625" style="0" customWidth="1"/>
    <col min="14" max="14" width="9.875" style="0" customWidth="1"/>
    <col min="15" max="15" width="10.00390625" style="0" customWidth="1"/>
    <col min="16" max="16" width="9.625" style="0" customWidth="1"/>
    <col min="17" max="17" width="3.125" style="0" hidden="1" customWidth="1"/>
  </cols>
  <sheetData>
    <row r="1" spans="1:17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53"/>
      <c r="L1" s="10"/>
      <c r="M1" s="10"/>
      <c r="N1" s="10"/>
      <c r="O1" s="291" t="s">
        <v>31</v>
      </c>
      <c r="P1" s="291"/>
      <c r="Q1" s="291"/>
    </row>
    <row r="2" spans="1:17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53"/>
      <c r="L2" s="10"/>
      <c r="M2" s="239" t="s">
        <v>33</v>
      </c>
      <c r="N2" s="292"/>
      <c r="O2" s="293" t="s">
        <v>32</v>
      </c>
      <c r="P2" s="293"/>
      <c r="Q2" s="293"/>
    </row>
    <row r="3" spans="1:17" ht="12.75">
      <c r="A3" s="210" t="s">
        <v>54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" t="s">
        <v>34</v>
      </c>
      <c r="O3" s="293"/>
      <c r="P3" s="293"/>
      <c r="Q3" s="293"/>
    </row>
    <row r="4" spans="1:17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53"/>
      <c r="L4" s="10"/>
      <c r="M4" s="10"/>
      <c r="N4" s="10"/>
      <c r="O4" s="21"/>
      <c r="P4" s="21"/>
      <c r="Q4" s="21"/>
    </row>
    <row r="5" spans="1:17" ht="12.75">
      <c r="A5" s="10"/>
      <c r="B5" s="12"/>
      <c r="C5" s="12"/>
      <c r="D5" s="12"/>
      <c r="E5" s="12"/>
      <c r="F5" s="12"/>
      <c r="G5" s="12"/>
      <c r="H5" s="12"/>
      <c r="I5" s="12"/>
      <c r="J5" s="12"/>
      <c r="K5" s="54"/>
      <c r="L5" s="12"/>
      <c r="M5" s="12"/>
      <c r="N5" s="12"/>
      <c r="O5" s="12"/>
      <c r="P5" s="12"/>
      <c r="Q5" s="12"/>
    </row>
    <row r="6" spans="1:17" ht="25.5" customHeight="1" thickBot="1">
      <c r="A6" s="10"/>
      <c r="B6" s="12"/>
      <c r="C6" s="12"/>
      <c r="D6" s="228" t="s">
        <v>18</v>
      </c>
      <c r="E6" s="228"/>
      <c r="F6" s="228"/>
      <c r="G6" s="228"/>
      <c r="H6" s="211"/>
      <c r="I6" s="17"/>
      <c r="J6" s="17"/>
      <c r="K6" s="118" t="s">
        <v>72</v>
      </c>
      <c r="L6" s="248" t="s">
        <v>17</v>
      </c>
      <c r="M6" s="248"/>
      <c r="N6" s="16"/>
      <c r="O6" s="16"/>
      <c r="P6" s="16"/>
      <c r="Q6" s="16"/>
    </row>
    <row r="7" spans="1:17" ht="13.5" thickBot="1">
      <c r="A7" s="21"/>
      <c r="B7" s="16"/>
      <c r="C7" s="16"/>
      <c r="D7" s="16"/>
      <c r="E7" s="56"/>
      <c r="F7" s="56"/>
      <c r="G7" s="56"/>
      <c r="H7" s="57"/>
      <c r="I7" s="56"/>
      <c r="J7" s="57"/>
      <c r="K7" s="118">
        <v>4</v>
      </c>
      <c r="L7" s="265">
        <v>42016</v>
      </c>
      <c r="M7" s="266"/>
      <c r="N7" s="170" t="s">
        <v>19</v>
      </c>
      <c r="O7" s="170"/>
      <c r="P7" s="170"/>
      <c r="Q7" s="170"/>
    </row>
    <row r="8" spans="1:17" ht="12.75">
      <c r="A8" s="21"/>
      <c r="B8" s="56"/>
      <c r="C8" s="56"/>
      <c r="D8" s="56"/>
      <c r="E8" s="56"/>
      <c r="F8" s="56"/>
      <c r="G8" s="56"/>
      <c r="H8" s="56"/>
      <c r="I8" s="56"/>
      <c r="J8" s="56"/>
      <c r="K8" s="59"/>
      <c r="L8" s="10"/>
      <c r="M8" s="21"/>
      <c r="N8" s="171" t="s">
        <v>82</v>
      </c>
      <c r="O8" s="171"/>
      <c r="P8" s="171"/>
      <c r="Q8" s="171"/>
    </row>
    <row r="9" spans="1:17" ht="12.75">
      <c r="A9" s="21"/>
      <c r="B9" s="21"/>
      <c r="C9" s="21"/>
      <c r="D9" s="12"/>
      <c r="E9" s="228" t="s">
        <v>63</v>
      </c>
      <c r="F9" s="228"/>
      <c r="G9" s="228"/>
      <c r="H9" s="228"/>
      <c r="I9" s="228"/>
      <c r="J9" s="228"/>
      <c r="K9" s="228"/>
      <c r="L9" s="228"/>
      <c r="M9" s="228"/>
      <c r="N9" s="171" t="s">
        <v>64</v>
      </c>
      <c r="O9" s="171"/>
      <c r="P9" s="171"/>
      <c r="Q9" s="171"/>
    </row>
    <row r="10" spans="1:17" ht="12.75">
      <c r="A10" s="21"/>
      <c r="B10" s="21"/>
      <c r="C10" s="21"/>
      <c r="D10" s="12"/>
      <c r="E10" s="12"/>
      <c r="F10" s="12"/>
      <c r="G10" s="12"/>
      <c r="H10" s="12"/>
      <c r="I10" s="12"/>
      <c r="J10" s="12"/>
      <c r="K10" s="60"/>
      <c r="L10" s="12"/>
      <c r="M10" s="21"/>
      <c r="N10" s="171" t="s">
        <v>88</v>
      </c>
      <c r="O10" s="171"/>
      <c r="P10" s="171"/>
      <c r="Q10" s="171"/>
    </row>
    <row r="11" spans="1:17" ht="12.75">
      <c r="A11" s="10"/>
      <c r="B11" s="21"/>
      <c r="C11" s="21"/>
      <c r="D11" s="21"/>
      <c r="E11" s="21"/>
      <c r="F11" s="21"/>
      <c r="G11" s="12"/>
      <c r="H11" s="12"/>
      <c r="I11" s="12"/>
      <c r="J11" s="12"/>
      <c r="K11" s="60"/>
      <c r="L11" s="12"/>
      <c r="M11" s="21"/>
      <c r="N11" s="171" t="s">
        <v>89</v>
      </c>
      <c r="O11" s="171"/>
      <c r="P11" s="171"/>
      <c r="Q11" s="171"/>
    </row>
    <row r="12" spans="1:17" ht="13.5" thickBot="1">
      <c r="A12" s="228" t="s">
        <v>67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0"/>
    </row>
    <row r="13" spans="1:17" ht="12.75">
      <c r="A13" s="290" t="s">
        <v>14</v>
      </c>
      <c r="B13" s="275" t="s">
        <v>0</v>
      </c>
      <c r="C13" s="290" t="s">
        <v>1</v>
      </c>
      <c r="D13" s="260" t="s">
        <v>5</v>
      </c>
      <c r="E13" s="275" t="s">
        <v>37</v>
      </c>
      <c r="F13" s="275"/>
      <c r="G13" s="275"/>
      <c r="H13" s="275"/>
      <c r="I13" s="275"/>
      <c r="J13" s="275"/>
      <c r="K13" s="275" t="s">
        <v>2</v>
      </c>
      <c r="L13" s="270" t="s">
        <v>81</v>
      </c>
      <c r="M13" s="261" t="s">
        <v>38</v>
      </c>
      <c r="N13" s="276" t="s">
        <v>3</v>
      </c>
      <c r="O13" s="207" t="s">
        <v>11</v>
      </c>
      <c r="P13" s="10"/>
      <c r="Q13" s="10"/>
    </row>
    <row r="14" spans="1:17" ht="39" customHeight="1">
      <c r="A14" s="290"/>
      <c r="B14" s="275"/>
      <c r="C14" s="290"/>
      <c r="D14" s="260"/>
      <c r="E14" s="270" t="s">
        <v>71</v>
      </c>
      <c r="F14" s="270"/>
      <c r="G14" s="270" t="s">
        <v>15</v>
      </c>
      <c r="H14" s="270"/>
      <c r="I14" s="270" t="s">
        <v>56</v>
      </c>
      <c r="J14" s="270"/>
      <c r="K14" s="275"/>
      <c r="L14" s="270"/>
      <c r="M14" s="261"/>
      <c r="N14" s="277"/>
      <c r="O14" s="207"/>
      <c r="P14" s="10"/>
      <c r="Q14" s="10"/>
    </row>
    <row r="15" spans="1:17" ht="40.5" customHeight="1">
      <c r="A15" s="290"/>
      <c r="B15" s="275"/>
      <c r="C15" s="290"/>
      <c r="D15" s="260"/>
      <c r="E15" s="81" t="s">
        <v>7</v>
      </c>
      <c r="F15" s="81" t="s">
        <v>8</v>
      </c>
      <c r="G15" s="128" t="s">
        <v>7</v>
      </c>
      <c r="H15" s="74" t="s">
        <v>8</v>
      </c>
      <c r="I15" s="128" t="s">
        <v>7</v>
      </c>
      <c r="J15" s="74" t="s">
        <v>8</v>
      </c>
      <c r="K15" s="275"/>
      <c r="L15" s="270"/>
      <c r="M15" s="261"/>
      <c r="N15" s="277"/>
      <c r="O15" s="207"/>
      <c r="P15" s="10"/>
      <c r="Q15" s="10"/>
    </row>
    <row r="16" spans="1:17" ht="12.75">
      <c r="A16" s="81">
        <v>1</v>
      </c>
      <c r="B16" s="101" t="s">
        <v>68</v>
      </c>
      <c r="C16" s="66">
        <v>1</v>
      </c>
      <c r="D16" s="129">
        <v>2931</v>
      </c>
      <c r="E16" s="66">
        <v>75</v>
      </c>
      <c r="F16" s="65">
        <f>D16*0.75</f>
        <v>2198.25</v>
      </c>
      <c r="G16" s="66">
        <v>50</v>
      </c>
      <c r="H16" s="65">
        <f>D16*0.5</f>
        <v>1465.5</v>
      </c>
      <c r="I16" s="66">
        <v>25</v>
      </c>
      <c r="J16" s="65">
        <f>D16*0.25</f>
        <v>732.75</v>
      </c>
      <c r="K16" s="65">
        <f>J16+H16+F16+D16</f>
        <v>7327.5</v>
      </c>
      <c r="L16" s="65">
        <f>K16*0.3</f>
        <v>2198.25</v>
      </c>
      <c r="M16" s="79">
        <f>K16*30%</f>
        <v>2198.25</v>
      </c>
      <c r="N16" s="80">
        <f>M16+L16+K16</f>
        <v>11724</v>
      </c>
      <c r="O16" s="130">
        <f>N16*12</f>
        <v>140688</v>
      </c>
      <c r="P16" s="10"/>
      <c r="Q16" s="10"/>
    </row>
    <row r="17" spans="1:17" ht="12.75">
      <c r="A17" s="81">
        <v>2</v>
      </c>
      <c r="B17" s="101" t="s">
        <v>69</v>
      </c>
      <c r="C17" s="66">
        <v>1</v>
      </c>
      <c r="D17" s="65">
        <v>2167</v>
      </c>
      <c r="E17" s="66">
        <v>50</v>
      </c>
      <c r="F17" s="65">
        <f>D17*0.5</f>
        <v>1083.5</v>
      </c>
      <c r="G17" s="66">
        <v>50</v>
      </c>
      <c r="H17" s="65">
        <f>D17*0.5</f>
        <v>1083.5</v>
      </c>
      <c r="I17" s="66">
        <v>25</v>
      </c>
      <c r="J17" s="65">
        <f>D17*0.25</f>
        <v>541.75</v>
      </c>
      <c r="K17" s="65">
        <f>J17+H17+F17+D17</f>
        <v>4875.75</v>
      </c>
      <c r="L17" s="65">
        <f>K17*0.3</f>
        <v>1462.725</v>
      </c>
      <c r="M17" s="79">
        <f>K17*30%</f>
        <v>1462.725</v>
      </c>
      <c r="N17" s="80">
        <f>M17+L17+K17</f>
        <v>7801.2</v>
      </c>
      <c r="O17" s="130">
        <f>N17*12</f>
        <v>93614.4</v>
      </c>
      <c r="P17" s="10"/>
      <c r="Q17" s="10"/>
    </row>
    <row r="18" spans="1:17" ht="38.25">
      <c r="A18" s="81">
        <v>3</v>
      </c>
      <c r="B18" s="101" t="s">
        <v>70</v>
      </c>
      <c r="C18" s="66">
        <v>0.5</v>
      </c>
      <c r="D18" s="65">
        <f>2167*C18</f>
        <v>1083.5</v>
      </c>
      <c r="E18" s="66">
        <v>50</v>
      </c>
      <c r="F18" s="65">
        <f>D18*0.5</f>
        <v>541.75</v>
      </c>
      <c r="G18" s="66">
        <v>50</v>
      </c>
      <c r="H18" s="65">
        <f>D18*0.5</f>
        <v>541.75</v>
      </c>
      <c r="I18" s="66">
        <v>25</v>
      </c>
      <c r="J18" s="65">
        <f>D18*0.25</f>
        <v>270.875</v>
      </c>
      <c r="K18" s="65">
        <f>J18+H18+F18+D18</f>
        <v>2437.875</v>
      </c>
      <c r="L18" s="65">
        <f>K18*0.3</f>
        <v>731.3625</v>
      </c>
      <c r="M18" s="79">
        <f>K18*30%</f>
        <v>731.3625</v>
      </c>
      <c r="N18" s="80">
        <f>M18+L18+K18</f>
        <v>3900.6</v>
      </c>
      <c r="O18" s="130">
        <f>N18*12</f>
        <v>46807.2</v>
      </c>
      <c r="P18" s="10"/>
      <c r="Q18" s="10"/>
    </row>
    <row r="19" spans="1:17" ht="13.5" thickBot="1">
      <c r="A19" s="81">
        <v>4</v>
      </c>
      <c r="B19" s="106" t="s">
        <v>86</v>
      </c>
      <c r="C19" s="108">
        <v>1</v>
      </c>
      <c r="D19" s="35">
        <v>2167</v>
      </c>
      <c r="E19" s="108">
        <v>50</v>
      </c>
      <c r="F19" s="35">
        <f>D19*0.5</f>
        <v>1083.5</v>
      </c>
      <c r="G19" s="108">
        <v>50</v>
      </c>
      <c r="H19" s="35">
        <f>D19*0.5</f>
        <v>1083.5</v>
      </c>
      <c r="I19" s="108">
        <v>25</v>
      </c>
      <c r="J19" s="35">
        <f>D19*0.25</f>
        <v>541.75</v>
      </c>
      <c r="K19" s="35">
        <f>J19+H19+F19+D19</f>
        <v>4875.75</v>
      </c>
      <c r="L19" s="35">
        <f>K19*0.3</f>
        <v>1462.725</v>
      </c>
      <c r="M19" s="109">
        <f>K19*30%</f>
        <v>1462.725</v>
      </c>
      <c r="N19" s="120">
        <f>M19+L19+K19</f>
        <v>7801.2</v>
      </c>
      <c r="O19" s="36">
        <f>N19*12</f>
        <v>93614.4</v>
      </c>
      <c r="P19" s="10"/>
      <c r="Q19" s="10"/>
    </row>
    <row r="20" spans="1:17" ht="13.5" thickBot="1">
      <c r="A20" s="288" t="s">
        <v>39</v>
      </c>
      <c r="B20" s="289"/>
      <c r="C20" s="110">
        <f>SUM(C16:C19)</f>
        <v>3.5</v>
      </c>
      <c r="D20" s="42">
        <f>SUM(D16:D19)</f>
        <v>8348.5</v>
      </c>
      <c r="E20" s="110"/>
      <c r="F20" s="42">
        <f>SUM(F16:F19)</f>
        <v>4907</v>
      </c>
      <c r="G20" s="111"/>
      <c r="H20" s="42">
        <f>SUM(H16:H19)</f>
        <v>4174.25</v>
      </c>
      <c r="I20" s="111"/>
      <c r="J20" s="42">
        <f aca="true" t="shared" si="0" ref="J20:O20">SUM(J16:J19)</f>
        <v>2087.125</v>
      </c>
      <c r="K20" s="42">
        <f t="shared" si="0"/>
        <v>19516.875</v>
      </c>
      <c r="L20" s="42">
        <f t="shared" si="0"/>
        <v>5855.0625</v>
      </c>
      <c r="M20" s="114">
        <f t="shared" si="0"/>
        <v>5855.0625</v>
      </c>
      <c r="N20" s="44">
        <f t="shared" si="0"/>
        <v>31227</v>
      </c>
      <c r="O20" s="45">
        <f t="shared" si="0"/>
        <v>374724</v>
      </c>
      <c r="P20" s="10"/>
      <c r="Q20" s="10"/>
    </row>
    <row r="21" spans="1:17" ht="12.75">
      <c r="A21" s="234" t="s">
        <v>87</v>
      </c>
      <c r="B21" s="234"/>
      <c r="C21" s="234"/>
      <c r="D21" s="234"/>
      <c r="E21" s="234"/>
      <c r="F21" s="234"/>
      <c r="G21" s="148"/>
      <c r="H21" s="147"/>
      <c r="I21" s="148"/>
      <c r="J21" s="147"/>
      <c r="K21" s="147"/>
      <c r="L21" s="147"/>
      <c r="M21" s="147"/>
      <c r="N21" s="147"/>
      <c r="O21" s="147"/>
      <c r="P21" s="10"/>
      <c r="Q21" s="10"/>
    </row>
    <row r="22" spans="1:17" ht="12.75">
      <c r="A22" s="12"/>
      <c r="B22" s="12"/>
      <c r="C22" s="12"/>
      <c r="D22" s="12"/>
      <c r="E22" s="12"/>
      <c r="F22" s="12"/>
      <c r="G22" s="12"/>
      <c r="H22" s="12"/>
      <c r="I22" s="154"/>
      <c r="J22" s="154"/>
      <c r="K22" s="154"/>
      <c r="L22" s="20"/>
      <c r="M22" s="10"/>
      <c r="N22" s="71"/>
      <c r="O22" s="10"/>
      <c r="P22" s="119"/>
      <c r="Q22" s="10"/>
    </row>
    <row r="23" spans="1:17" ht="12.75">
      <c r="A23" s="171" t="s">
        <v>83</v>
      </c>
      <c r="B23" s="171"/>
      <c r="C23" s="171"/>
      <c r="D23" s="21"/>
      <c r="E23" s="225"/>
      <c r="F23" s="225"/>
      <c r="G23" s="225"/>
      <c r="H23" s="21"/>
      <c r="I23" s="21"/>
      <c r="J23" s="46"/>
      <c r="K23" s="72"/>
      <c r="L23" s="47"/>
      <c r="M23" s="198" t="s">
        <v>47</v>
      </c>
      <c r="N23" s="198"/>
      <c r="O23" s="198"/>
      <c r="P23" s="119"/>
      <c r="Q23" s="10"/>
    </row>
    <row r="24" spans="1:17" ht="12.75">
      <c r="A24" s="10"/>
      <c r="B24" s="21"/>
      <c r="C24" s="21"/>
      <c r="D24" s="21"/>
      <c r="E24" s="225"/>
      <c r="F24" s="225"/>
      <c r="G24" s="225"/>
      <c r="H24" s="10"/>
      <c r="I24" s="10"/>
      <c r="J24" s="208" t="s">
        <v>25</v>
      </c>
      <c r="K24" s="208"/>
      <c r="L24" s="47"/>
      <c r="M24" s="199" t="s">
        <v>26</v>
      </c>
      <c r="N24" s="199"/>
      <c r="O24" s="199"/>
      <c r="P24" s="10"/>
      <c r="Q24" s="10"/>
    </row>
    <row r="25" spans="1:17" ht="12.75">
      <c r="A25" s="10"/>
      <c r="B25" s="172"/>
      <c r="C25" s="172"/>
      <c r="D25" s="172"/>
      <c r="E25" s="58"/>
      <c r="F25" s="58"/>
      <c r="G25" s="58"/>
      <c r="H25" s="10"/>
      <c r="I25" s="58"/>
      <c r="J25" s="10"/>
      <c r="K25" s="53"/>
      <c r="L25" s="10"/>
      <c r="M25" s="10"/>
      <c r="N25" s="10"/>
      <c r="O25" s="10"/>
      <c r="P25" s="21"/>
      <c r="Q25" s="10"/>
    </row>
    <row r="26" spans="1:17" ht="12.75">
      <c r="A26" s="21" t="s">
        <v>27</v>
      </c>
      <c r="B26" s="21"/>
      <c r="C26" s="21"/>
      <c r="D26" s="21"/>
      <c r="E26" s="47"/>
      <c r="F26" s="47"/>
      <c r="G26" s="47"/>
      <c r="H26" s="21"/>
      <c r="I26" s="133"/>
      <c r="J26" s="46"/>
      <c r="K26" s="72"/>
      <c r="L26" s="47"/>
      <c r="M26" s="198" t="s">
        <v>90</v>
      </c>
      <c r="N26" s="198"/>
      <c r="O26" s="198"/>
      <c r="P26" s="10"/>
      <c r="Q26" s="10"/>
    </row>
    <row r="27" spans="5:15" ht="12.75">
      <c r="E27" s="134"/>
      <c r="F27" s="134"/>
      <c r="G27" s="134"/>
      <c r="I27" s="134"/>
      <c r="J27" s="208" t="s">
        <v>25</v>
      </c>
      <c r="K27" s="208"/>
      <c r="M27" s="199" t="s">
        <v>26</v>
      </c>
      <c r="N27" s="199"/>
      <c r="O27" s="199"/>
    </row>
    <row r="28" ht="12.75">
      <c r="I28" s="134"/>
    </row>
    <row r="29" ht="12.75">
      <c r="I29" s="134"/>
    </row>
  </sheetData>
  <sheetProtection/>
  <mergeCells count="40">
    <mergeCell ref="M27:O27"/>
    <mergeCell ref="M26:O26"/>
    <mergeCell ref="J24:K24"/>
    <mergeCell ref="J27:K27"/>
    <mergeCell ref="A23:C23"/>
    <mergeCell ref="O1:Q1"/>
    <mergeCell ref="M2:N2"/>
    <mergeCell ref="O2:Q2"/>
    <mergeCell ref="A3:M3"/>
    <mergeCell ref="O3:Q3"/>
    <mergeCell ref="I14:J14"/>
    <mergeCell ref="N10:Q10"/>
    <mergeCell ref="D6:H6"/>
    <mergeCell ref="L6:M6"/>
    <mergeCell ref="L7:M7"/>
    <mergeCell ref="N7:Q7"/>
    <mergeCell ref="N11:Q11"/>
    <mergeCell ref="N8:Q8"/>
    <mergeCell ref="E9:M9"/>
    <mergeCell ref="N9:Q9"/>
    <mergeCell ref="M23:O23"/>
    <mergeCell ref="A12:P12"/>
    <mergeCell ref="A13:A15"/>
    <mergeCell ref="B13:B15"/>
    <mergeCell ref="C13:C15"/>
    <mergeCell ref="D13:D15"/>
    <mergeCell ref="E13:J13"/>
    <mergeCell ref="O13:O15"/>
    <mergeCell ref="E14:F14"/>
    <mergeCell ref="G14:H14"/>
    <mergeCell ref="K13:K15"/>
    <mergeCell ref="L13:L15"/>
    <mergeCell ref="M13:M15"/>
    <mergeCell ref="N13:N15"/>
    <mergeCell ref="B25:D25"/>
    <mergeCell ref="A20:B20"/>
    <mergeCell ref="E23:G23"/>
    <mergeCell ref="M24:O24"/>
    <mergeCell ref="E24:G24"/>
    <mergeCell ref="A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ВМПЧ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Новочунская Адмиистрация</dc:creator>
  <cp:keywords/>
  <dc:description/>
  <cp:lastModifiedBy>C440</cp:lastModifiedBy>
  <cp:lastPrinted>2015-02-19T04:28:50Z</cp:lastPrinted>
  <dcterms:created xsi:type="dcterms:W3CDTF">2007-10-16T08:41:32Z</dcterms:created>
  <dcterms:modified xsi:type="dcterms:W3CDTF">2018-10-30T01:21:31Z</dcterms:modified>
  <cp:category/>
  <cp:version/>
  <cp:contentType/>
  <cp:contentStatus/>
</cp:coreProperties>
</file>